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8732" windowHeight="12216" activeTab="3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Pol'!$A$1:$U$124</definedName>
    <definedName name="_xlnm.Print_Area" localSheetId="1">'Stavba'!$A$1:$J$69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<sst xmlns="http://schemas.openxmlformats.org/spreadsheetml/2006/main" count="601" uniqueCount="312">
  <si>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</si>
  <si>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</si>
  <si>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</si>
  <si>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</si>
  <si>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</si>
  <si>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</si>
  <si>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</si>
  <si>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</si>
  <si>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</si>
  <si>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</si>
  <si>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</si>
  <si>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</si>
  <si>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</si>
  <si>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</si>
  <si>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</si>
  <si>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</si>
  <si>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</si>
  <si>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</si>
  <si>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</si>
  <si>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</si>
  <si>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</si>
  <si>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</si>
  <si>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</si>
  <si>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</si>
  <si>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</si>
  <si>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</si>
  <si>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</si>
  <si>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</si>
  <si>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</si>
  <si>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</si>
  <si>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</si>
  <si>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</si>
  <si>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</si>
  <si>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</si>
  <si>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</si>
  <si>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</si>
  <si>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</si>
  <si>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</si>
  <si>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</si>
  <si>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</si>
  <si>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</si>
  <si>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</si>
  <si>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</si>
  <si>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Radlická 115, Praha 5 - Jinonice</t>
  </si>
  <si>
    <t>Rozpočet:</t>
  </si>
  <si>
    <t>Misto</t>
  </si>
  <si>
    <t>Ing. Luboš Kurz</t>
  </si>
  <si>
    <t>Hotelová škola Radlická, WC A1 - č. 211 ženy</t>
  </si>
  <si>
    <t>Hotelová škola Radlická</t>
  </si>
  <si>
    <t>Praha 5</t>
  </si>
  <si>
    <t>150 00</t>
  </si>
  <si>
    <t>60446242</t>
  </si>
  <si>
    <t>CZ60446242</t>
  </si>
  <si>
    <t>Rozpočet</t>
  </si>
  <si>
    <t>Celkem za stavbu</t>
  </si>
  <si>
    <t>CZK</t>
  </si>
  <si>
    <t xml:space="preserve">Popis rozpočtu:  - </t>
  </si>
  <si>
    <t>Oprava WC v budově A1 Hotelové školy Radlická,</t>
  </si>
  <si>
    <t>Rekapitulace dílů</t>
  </si>
  <si>
    <t>Typ dílu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</si>
  <si>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</si>
  <si>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</si>
  <si>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</si>
  <si>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</si>
  <si>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</si>
  <si>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</si>
  <si>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</si>
  <si>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</si>
  <si>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</si>
  <si>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</si>
  <si>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</si>
  <si>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</si>
  <si>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</si>
  <si>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</si>
  <si>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</si>
  <si>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</si>
  <si>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</si>
  <si>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</si>
  <si>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</si>
  <si>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</si>
  <si>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733</t>
  </si>
  <si>
    <t>Rozvod potrubí</t>
  </si>
  <si>
    <t>735</t>
  </si>
  <si>
    <t>Otopná tělesa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</si>
  <si>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</si>
  <si>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</si>
  <si>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</si>
  <si>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</si>
  <si>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</si>
  <si>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</si>
  <si>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</si>
  <si>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</si>
  <si>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</si>
  <si>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</si>
  <si>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</si>
  <si>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</si>
  <si>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</si>
  <si>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</si>
  <si>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</si>
  <si>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</si>
  <si>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</si>
  <si>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</si>
  <si>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</si>
  <si>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</si>
  <si>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</si>
  <si>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</si>
  <si>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</si>
  <si>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</si>
  <si>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</si>
  <si>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</si>
  <si>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</si>
  <si>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</si>
  <si>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</si>
  <si>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</si>
  <si>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</si>
  <si>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</si>
  <si>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</si>
  <si>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</si>
  <si>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</si>
  <si>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</si>
  <si>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</si>
  <si>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</si>
  <si>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</si>
  <si>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</si>
  <si>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</si>
  <si>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346244351RT2</t>
  </si>
  <si>
    <t>Obezdívka WC modulů Geberit tl. 10 cm Ytong, s použitím lepící směsi</t>
  </si>
  <si>
    <t>m2</t>
  </si>
  <si>
    <t>POL1_0</t>
  </si>
  <si>
    <t>342280060RAA</t>
  </si>
  <si>
    <t>Podhled zavěšený z desek sádrokartonových, ocel.nosná kce,desky impregn.do vlhka 12,5 mm</t>
  </si>
  <si>
    <t>POL2_0</t>
  </si>
  <si>
    <t>612450010RA0</t>
  </si>
  <si>
    <t>Omítka stěn vnitřní cementový podhoz</t>
  </si>
  <si>
    <t>612470220RA0</t>
  </si>
  <si>
    <t>Omítka stěn vnitřní vápenná jednovrstvá jádrová, včetně opravy děr po otlučení (do dutých cihel)</t>
  </si>
  <si>
    <t>602012142R00</t>
  </si>
  <si>
    <t>Štuk vnitřní vápenocementový, (nad obklad)</t>
  </si>
  <si>
    <t>784414311R00</t>
  </si>
  <si>
    <t>Penetrace podkladu pod štukovou omítku</t>
  </si>
  <si>
    <t>622481211RU1</t>
  </si>
  <si>
    <t>Stěrka s výztužnou tkaninou vč. opravy tmelem, (na vyzdívku Ytong + v místech prasklin)</t>
  </si>
  <si>
    <t>631310012RA0</t>
  </si>
  <si>
    <t>Mazanina z betonu C 16/20, tloušťka 8 cm, beton pod dlažbu</t>
  </si>
  <si>
    <t>941955002R00</t>
  </si>
  <si>
    <t>Lešení lehké pomocné, výška podlahy do 1,9 m</t>
  </si>
  <si>
    <t>952901111R00</t>
  </si>
  <si>
    <t>Vyčištění budov o výšce podlaží do 4 m</t>
  </si>
  <si>
    <t>952901411R00</t>
  </si>
  <si>
    <t>Vyčištění ostatních objektů</t>
  </si>
  <si>
    <t>979981104R00</t>
  </si>
  <si>
    <t>Kontejner, směsný odpad, naložení, odvoz a likvidace</t>
  </si>
  <si>
    <t>ks</t>
  </si>
  <si>
    <t>289902111R00</t>
  </si>
  <si>
    <t>Otlučení nebo odsekání omítek stěn</t>
  </si>
  <si>
    <t>781900010RA0</t>
  </si>
  <si>
    <t>Odsekání obkladů vnitřních</t>
  </si>
  <si>
    <t>962031133R00</t>
  </si>
  <si>
    <t>Bourání příček cihelných tl. do 15 cm</t>
  </si>
  <si>
    <t>965200013RA0</t>
  </si>
  <si>
    <t xml:space="preserve">Bourání mazanin betonových </t>
  </si>
  <si>
    <t>965100032RAA</t>
  </si>
  <si>
    <t>Bourání dlažeb keramických, bez podkladních vrstev, tloušťka do 10 mm</t>
  </si>
  <si>
    <t>968072455R00</t>
  </si>
  <si>
    <t>Vybourání kovových dveřních zárubní pl. do 2 m2</t>
  </si>
  <si>
    <t>979100013RAB</t>
  </si>
  <si>
    <t xml:space="preserve">Odvoz suti a vyb.hmot do 15 km, vnitrost. 15 m, svislá doprava z 2.NP ručním nošením </t>
  </si>
  <si>
    <t>t</t>
  </si>
  <si>
    <t>979082121R00</t>
  </si>
  <si>
    <t>Příplatek k vnitrost. dopravě suti za dalších 5 m</t>
  </si>
  <si>
    <t>979086213R00</t>
  </si>
  <si>
    <t>Nakládání vybouraných hmot na dopravní prostředek</t>
  </si>
  <si>
    <t>979990102R00</t>
  </si>
  <si>
    <t>Poplatek za skládku suti - směs betonu a cihel</t>
  </si>
  <si>
    <t>968061125R00</t>
  </si>
  <si>
    <t>Vyvěšení dřevěných dveřních křídel pl. do 2 m2</t>
  </si>
  <si>
    <t>kus</t>
  </si>
  <si>
    <t>766662811R00</t>
  </si>
  <si>
    <t>Demontáž prahů dveří 1křídlových</t>
  </si>
  <si>
    <t>766661821R00</t>
  </si>
  <si>
    <t>Demontáž samozavírače</t>
  </si>
  <si>
    <t>999281105R00</t>
  </si>
  <si>
    <t>Přesun hmot pro opravy a údržbu do výšky 6 m</t>
  </si>
  <si>
    <t>721200010RA0</t>
  </si>
  <si>
    <t>Demontáž svislého potrubí litinového</t>
  </si>
  <si>
    <t>m</t>
  </si>
  <si>
    <t>721171808R00</t>
  </si>
  <si>
    <t>Demontáž potrubí z PVC do D 114 mm, umyvadla, WC</t>
  </si>
  <si>
    <t>721176115R00</t>
  </si>
  <si>
    <t>Potrubí HT odpadní svislé D 110 x 2,7 mm</t>
  </si>
  <si>
    <t>721173305R00</t>
  </si>
  <si>
    <t>Potrubí HT připojovací D 50, včetně materiálu a fitinek</t>
  </si>
  <si>
    <t>721194109R00</t>
  </si>
  <si>
    <t xml:space="preserve">Vyvedení odpadních výpustek D 110 </t>
  </si>
  <si>
    <t>721194105R00</t>
  </si>
  <si>
    <t>Vyvedení odpadních výpustek D 50</t>
  </si>
  <si>
    <t>722181212RU2</t>
  </si>
  <si>
    <t>Izolace návleková MIRELON tl.stěny 6 mm, vnitřní průměr 52 mm</t>
  </si>
  <si>
    <t>722181213RU2</t>
  </si>
  <si>
    <t>Izolace návleková MIRELON tl.stěny 6 mm, vnitřní průměr 112 mm</t>
  </si>
  <si>
    <t>998276101R01</t>
  </si>
  <si>
    <t>Přesun hmot, trubní vedení plastová</t>
  </si>
  <si>
    <t>722200010RA0</t>
  </si>
  <si>
    <t>Demontáž potrubí ocelových závitových do DN 50, včetně vysekání</t>
  </si>
  <si>
    <t>722130801R00</t>
  </si>
  <si>
    <t>Demontáž potrubí ocelových závitových do DN 25, včetně vysekání</t>
  </si>
  <si>
    <t>722300011RA0</t>
  </si>
  <si>
    <t>Vodovod, potrubí PPR - typ 3 Daplen PN 20, D 20 mm</t>
  </si>
  <si>
    <t>722300012RA0</t>
  </si>
  <si>
    <t>Vodovod, potrubí PPR - typ 3 Daplen PN 20, D 25 mm</t>
  </si>
  <si>
    <t>722300022RA0</t>
  </si>
  <si>
    <t>Vodovod, potrubí PPR - typ 3 Daplen PN 16, D 32 mm</t>
  </si>
  <si>
    <t>722182004R00</t>
  </si>
  <si>
    <t>Montáž izolačních skruží na potrubí přímé DN 20</t>
  </si>
  <si>
    <t>722182021R00</t>
  </si>
  <si>
    <t>Montáž izolačních skruží na potrubí přímé DN 25</t>
  </si>
  <si>
    <t>722182024R00</t>
  </si>
  <si>
    <t>Montáž izolačních skruží na potrubí přímé DN 32</t>
  </si>
  <si>
    <t>722280107R00</t>
  </si>
  <si>
    <t>Tlaková zkouška vodovodního potrubí do DN 40</t>
  </si>
  <si>
    <t>998722101R00</t>
  </si>
  <si>
    <t>Přesun hmot pro vnitřní vodovod, výšky do 6 m</t>
  </si>
  <si>
    <t>725290010RA0</t>
  </si>
  <si>
    <t>Demontáž klozetu včetně splachovací nádrže</t>
  </si>
  <si>
    <t>725290020RA0</t>
  </si>
  <si>
    <t>Demontáž umyvadla včetně baterie a konzol</t>
  </si>
  <si>
    <t>725290022RA0</t>
  </si>
  <si>
    <t>Demontáž sprchového koutu včetně vaničky</t>
  </si>
  <si>
    <t>286967584R</t>
  </si>
  <si>
    <t>Modul-WC Duofix,ovl. zepředu, dodávka + montáž, pro zabudování do stěny, 2 objemy splachování</t>
  </si>
  <si>
    <t>POL3_0</t>
  </si>
  <si>
    <t>725100001RA0</t>
  </si>
  <si>
    <t>Umyvadlo, baterie, zápachová uzávěrka</t>
  </si>
  <si>
    <t>725100006RA0</t>
  </si>
  <si>
    <t>Mísa závěsná WC na armaturu Geberit, prkýnko, tlačítko Geberit</t>
  </si>
  <si>
    <t>615290098R</t>
  </si>
  <si>
    <t>Zrcadlo do obkladu, zapuštěné, dodávka, montáž</t>
  </si>
  <si>
    <t>615290097R</t>
  </si>
  <si>
    <t>Mýdelník, dodávka, montáž</t>
  </si>
  <si>
    <t>615290096R</t>
  </si>
  <si>
    <t>Držák na toaletní papír pro veřejné prostory, dodávka, montáž</t>
  </si>
  <si>
    <t>615290095R</t>
  </si>
  <si>
    <t>Příčky - kabiny WC, dodávka, montáž</t>
  </si>
  <si>
    <t>kompl.</t>
  </si>
  <si>
    <t>998725103R00</t>
  </si>
  <si>
    <t>Přesun hmot pro zařizovací předměty, výšky do 24 m</t>
  </si>
  <si>
    <t>733110806R00</t>
  </si>
  <si>
    <t>Demontáž potrubí ocelového závitového do DN 15-32</t>
  </si>
  <si>
    <t>733164103RT3</t>
  </si>
  <si>
    <t>Montáž potrubí z měděných trubek D 18 mm, pájením na měkko</t>
  </si>
  <si>
    <t>733164102RT3</t>
  </si>
  <si>
    <t>Montáž potrubí z měděných trubek D 15 mm, pájením na měkko</t>
  </si>
  <si>
    <t>733165012R00</t>
  </si>
  <si>
    <t xml:space="preserve">Montáž tvar.Cu pájené na měkko D 15-22 mm </t>
  </si>
  <si>
    <t>722181211R00</t>
  </si>
  <si>
    <t>Izolace návleková MIRELON PRO tl. stěny 6 mm</t>
  </si>
  <si>
    <t>998733103R00</t>
  </si>
  <si>
    <t>Přesun hmot pro rozvody potrubí, výšky do 24 m</t>
  </si>
  <si>
    <t>735151811R00</t>
  </si>
  <si>
    <t>Demontáž otopných těles panelových 1řadých, do 1500 mm</t>
  </si>
  <si>
    <t>735159220R00</t>
  </si>
  <si>
    <t>Montáž panelových těles 2řadých do délky 1500 mm</t>
  </si>
  <si>
    <t>735157664R00</t>
  </si>
  <si>
    <t>Otopná těl.panel.Radik Ventil Kompakt 22  600/ 600</t>
  </si>
  <si>
    <t>735151000R00</t>
  </si>
  <si>
    <t>Dodávka šroubení Vekolux DS346</t>
  </si>
  <si>
    <t>735151001R00</t>
  </si>
  <si>
    <t>Dodávka redukce Vekolux na CU 15 + šroubení svěrné, na CU</t>
  </si>
  <si>
    <t>735179003R00</t>
  </si>
  <si>
    <t>Dodávka term.hlavice Heimeier K bílá</t>
  </si>
  <si>
    <t>998735103R00</t>
  </si>
  <si>
    <t>Přesun hmot pro otopná tělesa, výšky do 24 m</t>
  </si>
  <si>
    <t>766695233R00</t>
  </si>
  <si>
    <t>Dodávka a montáž prahů dveří  nad 10 cm</t>
  </si>
  <si>
    <t>61161805</t>
  </si>
  <si>
    <t>Dodávka a montáž zavírače dveří</t>
  </si>
  <si>
    <t>766660110RA0</t>
  </si>
  <si>
    <t>Dveře protipožární jednokřídlové šířky 80 cm, kování</t>
  </si>
  <si>
    <t>998766103R00</t>
  </si>
  <si>
    <t>Přesun hmot pro truhlářské konstr., výšky do 24 m</t>
  </si>
  <si>
    <t>771570014RA0</t>
  </si>
  <si>
    <t xml:space="preserve">Dlažba z dlaždic keramických 30 x 30 cm, dlažba Taurus </t>
  </si>
  <si>
    <t>998771103R00</t>
  </si>
  <si>
    <t>Přesun hmot pro podlahy z dlaždic, výšky do 24 m</t>
  </si>
  <si>
    <t>781410010RAI</t>
  </si>
  <si>
    <t>Obklad vnitřní pórovinový, bílý s barevným pruhem, do tmele, obklad ve specifikaci</t>
  </si>
  <si>
    <t>781410000RA0</t>
  </si>
  <si>
    <t>Obklad vnitřní pórovinový, bílý</t>
  </si>
  <si>
    <t>781410001RA0</t>
  </si>
  <si>
    <t>Obklad vnitřní pórovinový, barevný</t>
  </si>
  <si>
    <t>998781103R00</t>
  </si>
  <si>
    <t>Přesun hmot pro obklady keramické, výšky do 24 m</t>
  </si>
  <si>
    <t>783950010RAB</t>
  </si>
  <si>
    <t>Oprava nátěrů kovových zárubní, broušení, tmelení, základ + 2x vrchní nátěr</t>
  </si>
  <si>
    <t>784402801R00</t>
  </si>
  <si>
    <t>Odstranění malby oškrábáním v místnosti H do 3,8 m</t>
  </si>
  <si>
    <t>784410010RAC</t>
  </si>
  <si>
    <t>Pačokování vápenným mlékem, jednonásobné s bílením</t>
  </si>
  <si>
    <t>784450077RA0</t>
  </si>
  <si>
    <t>Malba disperzní, malba v barvě bílé 2x</t>
  </si>
  <si>
    <t>998011003R00</t>
  </si>
  <si>
    <t>Přesun hmot pro budovy zděné výšky do 24 m</t>
  </si>
  <si>
    <t>211020001R00</t>
  </si>
  <si>
    <t>Elektro - viz.samostatný rozpočet</t>
  </si>
  <si>
    <t>soub.</t>
  </si>
  <si>
    <t>005122010R</t>
  </si>
  <si>
    <t xml:space="preserve">Provoz zhotovitele </t>
  </si>
  <si>
    <t/>
  </si>
  <si>
    <t>SUM</t>
  </si>
  <si>
    <t>POPUZIV</t>
  </si>
  <si>
    <t>END</t>
  </si>
  <si>
    <t>místnost č. 211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</si>
</sst>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19" borderId="10" xfId="0" applyFont="1" applyFill="1" applyBorder="1" applyAlignment="1">
      <alignment horizontal="left" vertical="center" indent="1"/>
    </xf>
    <xf numFmtId="49" fontId="4" fillId="19" borderId="0" xfId="0" applyNumberFormat="1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 indent="1"/>
    </xf>
    <xf numFmtId="0" fontId="5" fillId="19" borderId="0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 indent="1"/>
    </xf>
    <xf numFmtId="0" fontId="0" fillId="19" borderId="15" xfId="0" applyFont="1" applyFill="1" applyBorder="1" applyAlignment="1">
      <alignment/>
    </xf>
    <xf numFmtId="49" fontId="5" fillId="19" borderId="15" xfId="0" applyNumberFormat="1" applyFont="1" applyFill="1" applyBorder="1" applyAlignment="1">
      <alignment horizontal="left" vertical="center"/>
    </xf>
    <xf numFmtId="0" fontId="5" fillId="19" borderId="15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18" borderId="29" xfId="0" applyNumberFormat="1" applyFill="1" applyBorder="1" applyAlignment="1">
      <alignment/>
    </xf>
    <xf numFmtId="3" fontId="3" fillId="19" borderId="30" xfId="0" applyNumberFormat="1" applyFont="1" applyFill="1" applyBorder="1" applyAlignment="1">
      <alignment vertical="center"/>
    </xf>
    <xf numFmtId="3" fontId="3" fillId="19" borderId="31" xfId="0" applyNumberFormat="1" applyFont="1" applyFill="1" applyBorder="1" applyAlignment="1">
      <alignment vertical="center"/>
    </xf>
    <xf numFmtId="3" fontId="3" fillId="19" borderId="31" xfId="0" applyNumberFormat="1" applyFont="1" applyFill="1" applyBorder="1" applyAlignment="1">
      <alignment vertical="center" wrapText="1"/>
    </xf>
    <xf numFmtId="3" fontId="3" fillId="19" borderId="32" xfId="0" applyNumberFormat="1" applyFont="1" applyFill="1" applyBorder="1" applyAlignment="1">
      <alignment vertical="center" wrapText="1"/>
    </xf>
    <xf numFmtId="3" fontId="3" fillId="19" borderId="33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3" xfId="0" applyNumberFormat="1" applyFont="1" applyFill="1" applyBorder="1" applyAlignment="1">
      <alignment horizontal="center" vertical="center" wrapText="1" shrinkToFit="1"/>
    </xf>
    <xf numFmtId="3" fontId="3" fillId="19" borderId="33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18" borderId="29" xfId="0" applyNumberFormat="1" applyFill="1" applyBorder="1" applyAlignment="1">
      <alignment wrapText="1" shrinkToFit="1"/>
    </xf>
    <xf numFmtId="3" fontId="0" fillId="18" borderId="29" xfId="0" applyNumberFormat="1" applyFill="1" applyBorder="1" applyAlignment="1">
      <alignment shrinkToFit="1"/>
    </xf>
    <xf numFmtId="0" fontId="4" fillId="19" borderId="35" xfId="0" applyFont="1" applyFill="1" applyBorder="1" applyAlignment="1">
      <alignment horizontal="left" vertical="center" indent="1"/>
    </xf>
    <xf numFmtId="0" fontId="5" fillId="19" borderId="36" xfId="0" applyFont="1" applyFill="1" applyBorder="1" applyAlignment="1">
      <alignment horizontal="left" vertical="center"/>
    </xf>
    <xf numFmtId="0" fontId="0" fillId="19" borderId="36" xfId="0" applyFill="1" applyBorder="1" applyAlignment="1">
      <alignment horizontal="left" vertical="center"/>
    </xf>
    <xf numFmtId="4" fontId="4" fillId="19" borderId="36" xfId="0" applyNumberFormat="1" applyFont="1" applyFill="1" applyBorder="1" applyAlignment="1">
      <alignment horizontal="left" vertical="center"/>
    </xf>
    <xf numFmtId="49" fontId="0" fillId="19" borderId="37" xfId="0" applyNumberFormat="1" applyFill="1" applyBorder="1" applyAlignment="1">
      <alignment horizontal="left" vertical="center"/>
    </xf>
    <xf numFmtId="0" fontId="0" fillId="19" borderId="36" xfId="0" applyFill="1" applyBorder="1" applyAlignment="1">
      <alignment/>
    </xf>
    <xf numFmtId="49" fontId="5" fillId="19" borderId="37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29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29" fillId="19" borderId="38" xfId="0" applyFont="1" applyFill="1" applyBorder="1" applyAlignment="1">
      <alignment horizontal="center" vertical="center" wrapText="1"/>
    </xf>
    <xf numFmtId="0" fontId="29" fillId="19" borderId="39" xfId="0" applyFont="1" applyFill="1" applyBorder="1" applyAlignment="1">
      <alignment horizontal="center" vertical="center" wrapText="1"/>
    </xf>
    <xf numFmtId="0" fontId="3" fillId="18" borderId="40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29" fillId="19" borderId="33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18" borderId="29" xfId="0" applyNumberFormat="1" applyFont="1" applyFill="1" applyBorder="1" applyAlignment="1">
      <alignment horizontal="center"/>
    </xf>
    <xf numFmtId="4" fontId="3" fillId="18" borderId="29" xfId="0" applyNumberFormat="1" applyFont="1" applyFill="1" applyBorder="1" applyAlignment="1">
      <alignment/>
    </xf>
    <xf numFmtId="0" fontId="5" fillId="19" borderId="1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0" fillId="19" borderId="27" xfId="0" applyFill="1" applyBorder="1" applyAlignment="1">
      <alignment/>
    </xf>
    <xf numFmtId="49" fontId="0" fillId="19" borderId="45" xfId="0" applyNumberFormat="1" applyFill="1" applyBorder="1" applyAlignment="1">
      <alignment/>
    </xf>
    <xf numFmtId="49" fontId="0" fillId="19" borderId="45" xfId="0" applyNumberFormat="1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46" xfId="0" applyFill="1" applyBorder="1" applyAlignment="1">
      <alignment/>
    </xf>
    <xf numFmtId="49" fontId="0" fillId="19" borderId="27" xfId="0" applyNumberFormat="1" applyFill="1" applyBorder="1" applyAlignment="1">
      <alignment/>
    </xf>
    <xf numFmtId="0" fontId="0" fillId="19" borderId="27" xfId="0" applyFill="1" applyBorder="1" applyAlignment="1">
      <alignment wrapText="1"/>
    </xf>
    <xf numFmtId="0" fontId="30" fillId="0" borderId="0" xfId="0" applyFont="1" applyAlignment="1">
      <alignment/>
    </xf>
    <xf numFmtId="0" fontId="30" fillId="0" borderId="28" xfId="0" applyFont="1" applyBorder="1" applyAlignment="1">
      <alignment vertical="top"/>
    </xf>
    <xf numFmtId="0" fontId="0" fillId="19" borderId="27" xfId="0" applyFill="1" applyBorder="1" applyAlignment="1">
      <alignment vertical="top"/>
    </xf>
    <xf numFmtId="0" fontId="0" fillId="19" borderId="34" xfId="0" applyFill="1" applyBorder="1" applyAlignment="1">
      <alignment vertical="top"/>
    </xf>
    <xf numFmtId="0" fontId="0" fillId="19" borderId="40" xfId="0" applyFill="1" applyBorder="1" applyAlignment="1">
      <alignment vertical="top"/>
    </xf>
    <xf numFmtId="49" fontId="0" fillId="19" borderId="34" xfId="0" applyNumberFormat="1" applyFill="1" applyBorder="1" applyAlignment="1">
      <alignment vertical="top"/>
    </xf>
    <xf numFmtId="49" fontId="0" fillId="19" borderId="27" xfId="0" applyNumberFormat="1" applyFill="1" applyBorder="1" applyAlignment="1">
      <alignment vertical="top"/>
    </xf>
    <xf numFmtId="0" fontId="30" fillId="0" borderId="28" xfId="0" applyNumberFormat="1" applyFont="1" applyBorder="1" applyAlignment="1">
      <alignment vertical="top"/>
    </xf>
    <xf numFmtId="0" fontId="0" fillId="19" borderId="40" xfId="0" applyNumberFormat="1" applyFill="1" applyBorder="1" applyAlignment="1">
      <alignment vertical="top"/>
    </xf>
    <xf numFmtId="0" fontId="30" fillId="0" borderId="41" xfId="0" applyFont="1" applyBorder="1" applyAlignment="1">
      <alignment vertical="top" shrinkToFit="1"/>
    </xf>
    <xf numFmtId="0" fontId="0" fillId="19" borderId="29" xfId="0" applyFill="1" applyBorder="1" applyAlignment="1">
      <alignment vertical="top" shrinkToFit="1"/>
    </xf>
    <xf numFmtId="172" fontId="0" fillId="19" borderId="27" xfId="0" applyNumberFormat="1" applyFill="1" applyBorder="1" applyAlignment="1">
      <alignment vertical="top"/>
    </xf>
    <xf numFmtId="172" fontId="30" fillId="0" borderId="41" xfId="0" applyNumberFormat="1" applyFont="1" applyBorder="1" applyAlignment="1">
      <alignment vertical="top" shrinkToFit="1"/>
    </xf>
    <xf numFmtId="172" fontId="0" fillId="19" borderId="29" xfId="0" applyNumberFormat="1" applyFill="1" applyBorder="1" applyAlignment="1">
      <alignment vertical="top" shrinkToFit="1"/>
    </xf>
    <xf numFmtId="4" fontId="0" fillId="19" borderId="27" xfId="0" applyNumberFormat="1" applyFill="1" applyBorder="1" applyAlignment="1">
      <alignment vertical="top"/>
    </xf>
    <xf numFmtId="4" fontId="30" fillId="8" borderId="41" xfId="0" applyNumberFormat="1" applyFont="1" applyFill="1" applyBorder="1" applyAlignment="1" applyProtection="1">
      <alignment vertical="top" shrinkToFit="1"/>
      <protection locked="0"/>
    </xf>
    <xf numFmtId="0" fontId="5" fillId="19" borderId="0" xfId="0" applyFont="1" applyFill="1" applyBorder="1" applyAlignment="1">
      <alignment horizontal="center" vertical="center"/>
    </xf>
    <xf numFmtId="4" fontId="30" fillId="0" borderId="41" xfId="0" applyNumberFormat="1" applyFont="1" applyBorder="1" applyAlignment="1">
      <alignment vertical="top" shrinkToFit="1"/>
    </xf>
    <xf numFmtId="4" fontId="0" fillId="19" borderId="29" xfId="0" applyNumberFormat="1" applyFill="1" applyBorder="1" applyAlignment="1">
      <alignment vertical="top" shrinkToFit="1"/>
    </xf>
    <xf numFmtId="0" fontId="30" fillId="0" borderId="40" xfId="0" applyFont="1" applyBorder="1" applyAlignment="1">
      <alignment vertical="top"/>
    </xf>
    <xf numFmtId="0" fontId="30" fillId="0" borderId="40" xfId="0" applyNumberFormat="1" applyFont="1" applyBorder="1" applyAlignment="1">
      <alignment vertical="top"/>
    </xf>
    <xf numFmtId="0" fontId="30" fillId="0" borderId="29" xfId="0" applyFont="1" applyBorder="1" applyAlignment="1">
      <alignment vertical="top" shrinkToFit="1"/>
    </xf>
    <xf numFmtId="172" fontId="30" fillId="0" borderId="29" xfId="0" applyNumberFormat="1" applyFont="1" applyBorder="1" applyAlignment="1">
      <alignment vertical="top" shrinkToFit="1"/>
    </xf>
    <xf numFmtId="4" fontId="30" fillId="8" borderId="29" xfId="0" applyNumberFormat="1" applyFont="1" applyFill="1" applyBorder="1" applyAlignment="1" applyProtection="1">
      <alignment vertical="top" shrinkToFit="1"/>
      <protection locked="0"/>
    </xf>
    <xf numFmtId="4" fontId="30" fillId="0" borderId="29" xfId="0" applyNumberFormat="1" applyFont="1" applyBorder="1" applyAlignment="1">
      <alignment vertical="top" shrinkToFit="1"/>
    </xf>
    <xf numFmtId="0" fontId="5" fillId="19" borderId="34" xfId="0" applyFont="1" applyFill="1" applyBorder="1" applyAlignment="1">
      <alignment vertical="top"/>
    </xf>
    <xf numFmtId="49" fontId="5" fillId="19" borderId="45" xfId="0" applyNumberFormat="1" applyFont="1" applyFill="1" applyBorder="1" applyAlignment="1">
      <alignment vertical="top"/>
    </xf>
    <xf numFmtId="0" fontId="5" fillId="19" borderId="45" xfId="0" applyFont="1" applyFill="1" applyBorder="1" applyAlignment="1">
      <alignment vertical="top"/>
    </xf>
    <xf numFmtId="4" fontId="5" fillId="19" borderId="46" xfId="0" applyNumberFormat="1" applyFont="1" applyFill="1" applyBorder="1" applyAlignment="1">
      <alignment vertical="top"/>
    </xf>
    <xf numFmtId="0" fontId="30" fillId="0" borderId="41" xfId="0" applyNumberFormat="1" applyFont="1" applyBorder="1" applyAlignment="1">
      <alignment horizontal="left" vertical="top" wrapText="1"/>
    </xf>
    <xf numFmtId="0" fontId="0" fillId="19" borderId="29" xfId="0" applyNumberFormat="1" applyFill="1" applyBorder="1" applyAlignment="1">
      <alignment horizontal="left" vertical="top" wrapText="1"/>
    </xf>
    <xf numFmtId="0" fontId="30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19" borderId="45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19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wrapText="1"/>
    </xf>
    <xf numFmtId="4" fontId="3" fillId="18" borderId="29" xfId="0" applyNumberFormat="1" applyFont="1" applyFill="1" applyBorder="1" applyAlignment="1">
      <alignment/>
    </xf>
    <xf numFmtId="4" fontId="3" fillId="0" borderId="4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0" fontId="29" fillId="19" borderId="33" xfId="0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49" fontId="5" fillId="8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45" xfId="0" applyNumberFormat="1" applyBorder="1" applyAlignment="1">
      <alignment/>
    </xf>
    <xf numFmtId="3" fontId="0" fillId="0" borderId="45" xfId="0" applyNumberFormat="1" applyBorder="1" applyAlignment="1">
      <alignment wrapText="1"/>
    </xf>
    <xf numFmtId="3" fontId="0" fillId="18" borderId="34" xfId="0" applyNumberFormat="1" applyFill="1" applyBorder="1" applyAlignment="1">
      <alignment/>
    </xf>
    <xf numFmtId="3" fontId="0" fillId="18" borderId="45" xfId="0" applyNumberFormat="1" applyFill="1" applyBorder="1" applyAlignment="1">
      <alignment/>
    </xf>
    <xf numFmtId="3" fontId="0" fillId="18" borderId="46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19" borderId="36" xfId="0" applyNumberFormat="1" applyFont="1" applyFill="1" applyBorder="1" applyAlignment="1">
      <alignment horizontal="right" vertical="center"/>
    </xf>
    <xf numFmtId="4" fontId="8" fillId="0" borderId="46" xfId="0" applyNumberFormat="1" applyFont="1" applyBorder="1" applyAlignment="1">
      <alignment horizontal="right" vertical="center" indent="1"/>
    </xf>
    <xf numFmtId="2" fontId="9" fillId="19" borderId="36" xfId="0" applyNumberFormat="1" applyFont="1" applyFill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19" borderId="24" xfId="0" applyNumberFormat="1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8" borderId="38" xfId="0" applyFill="1" applyBorder="1" applyAlignment="1" applyProtection="1">
      <alignment vertical="top" wrapText="1"/>
      <protection locked="0"/>
    </xf>
    <xf numFmtId="0" fontId="0" fillId="8" borderId="39" xfId="0" applyFill="1" applyBorder="1" applyAlignment="1" applyProtection="1">
      <alignment vertical="top" wrapText="1"/>
      <protection locked="0"/>
    </xf>
    <xf numFmtId="0" fontId="0" fillId="8" borderId="39" xfId="0" applyFill="1" applyBorder="1" applyAlignment="1" applyProtection="1">
      <alignment horizontal="left" vertical="top" wrapText="1"/>
      <protection locked="0"/>
    </xf>
    <xf numFmtId="0" fontId="0" fillId="8" borderId="47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48" xfId="0" applyFill="1" applyBorder="1" applyAlignment="1" applyProtection="1">
      <alignment vertical="top" wrapText="1"/>
      <protection locked="0"/>
    </xf>
    <xf numFmtId="0" fontId="0" fillId="8" borderId="40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49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5" t="s">
        <v>39</v>
      </c>
      <c r="B2" s="195"/>
      <c r="C2" s="195"/>
      <c r="D2" s="195"/>
      <c r="E2" s="195"/>
      <c r="F2" s="195"/>
      <c r="G2" s="19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72"/>
  <sheetViews>
    <sheetView showGridLines="0" zoomScaleSheetLayoutView="75" workbookViewId="0" topLeftCell="B50">
      <selection activeCell="I19" sqref="I19:J19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  <col min="52" max="52" width="92.50390625" style="0" customWidth="1"/>
  </cols>
  <sheetData>
    <row r="1" spans="1:10" ht="33.75" customHeight="1">
      <c r="A1" s="73" t="s">
        <v>36</v>
      </c>
      <c r="B1" s="143" t="s">
        <v>42</v>
      </c>
      <c r="C1" s="144"/>
      <c r="D1" s="144"/>
      <c r="E1" s="144"/>
      <c r="F1" s="144"/>
      <c r="G1" s="144"/>
      <c r="H1" s="144"/>
      <c r="I1" s="144"/>
      <c r="J1" s="145"/>
    </row>
    <row r="2" spans="1:15" ht="23.25" customHeight="1">
      <c r="A2" s="4"/>
      <c r="B2" s="81" t="s">
        <v>40</v>
      </c>
      <c r="C2" s="82"/>
      <c r="D2" s="229" t="s">
        <v>47</v>
      </c>
      <c r="E2" s="230"/>
      <c r="F2" s="230"/>
      <c r="G2" s="230"/>
      <c r="H2" s="230"/>
      <c r="I2" s="230"/>
      <c r="J2" s="231"/>
      <c r="O2" s="2"/>
    </row>
    <row r="3" spans="1:10" ht="23.25" customHeight="1">
      <c r="A3" s="4"/>
      <c r="B3" s="83" t="s">
        <v>45</v>
      </c>
      <c r="C3" s="84"/>
      <c r="D3" s="194" t="s">
        <v>43</v>
      </c>
      <c r="E3" s="175"/>
      <c r="F3" s="175"/>
      <c r="G3" s="175"/>
      <c r="H3" s="175"/>
      <c r="I3" s="175"/>
      <c r="J3" s="142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51</v>
      </c>
      <c r="J5" s="11"/>
    </row>
    <row r="6" spans="1:10" ht="15.75" customHeight="1">
      <c r="A6" s="4"/>
      <c r="B6" s="41"/>
      <c r="C6" s="26"/>
      <c r="D6" s="91" t="s">
        <v>43</v>
      </c>
      <c r="E6" s="26"/>
      <c r="F6" s="26"/>
      <c r="G6" s="26"/>
      <c r="H6" s="28" t="s">
        <v>34</v>
      </c>
      <c r="I6" s="91" t="s">
        <v>52</v>
      </c>
      <c r="J6" s="11"/>
    </row>
    <row r="7" spans="1:10" ht="15.75" customHeight="1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08"/>
      <c r="E11" s="208"/>
      <c r="F11" s="208"/>
      <c r="G11" s="208"/>
      <c r="H11" s="28" t="s">
        <v>33</v>
      </c>
      <c r="I11" s="93"/>
      <c r="J11" s="11"/>
    </row>
    <row r="12" spans="1:10" ht="15.75" customHeight="1">
      <c r="A12" s="4"/>
      <c r="B12" s="41"/>
      <c r="C12" s="26"/>
      <c r="D12" s="235"/>
      <c r="E12" s="235"/>
      <c r="F12" s="235"/>
      <c r="G12" s="235"/>
      <c r="H12" s="28" t="s">
        <v>34</v>
      </c>
      <c r="I12" s="93"/>
      <c r="J12" s="11"/>
    </row>
    <row r="13" spans="1:10" ht="15.75" customHeight="1">
      <c r="A13" s="4"/>
      <c r="B13" s="42"/>
      <c r="C13" s="94"/>
      <c r="D13" s="236"/>
      <c r="E13" s="236"/>
      <c r="F13" s="236"/>
      <c r="G13" s="23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32"/>
      <c r="F15" s="232"/>
      <c r="G15" s="233"/>
      <c r="H15" s="233"/>
      <c r="I15" s="233" t="s">
        <v>28</v>
      </c>
      <c r="J15" s="234"/>
    </row>
    <row r="16" spans="1:10" ht="23.25" customHeight="1">
      <c r="A16" s="148" t="s">
        <v>23</v>
      </c>
      <c r="B16" s="149" t="s">
        <v>23</v>
      </c>
      <c r="C16" s="58"/>
      <c r="D16" s="59"/>
      <c r="E16" s="219"/>
      <c r="F16" s="220"/>
      <c r="G16" s="219"/>
      <c r="H16" s="220"/>
      <c r="I16" s="219">
        <f>SUMIF(F50:F68,A16,I50:I68)+SUMIF(F50:F68,"PSU",I50:I68)</f>
        <v>0</v>
      </c>
      <c r="J16" s="221"/>
    </row>
    <row r="17" spans="1:10" ht="23.25" customHeight="1">
      <c r="A17" s="148" t="s">
        <v>24</v>
      </c>
      <c r="B17" s="149" t="s">
        <v>24</v>
      </c>
      <c r="C17" s="58"/>
      <c r="D17" s="59"/>
      <c r="E17" s="219"/>
      <c r="F17" s="220"/>
      <c r="G17" s="219"/>
      <c r="H17" s="220"/>
      <c r="I17" s="219">
        <f>SUMIF(F50:F68,A17,I50:I68)</f>
        <v>0</v>
      </c>
      <c r="J17" s="221"/>
    </row>
    <row r="18" spans="1:10" ht="23.25" customHeight="1">
      <c r="A18" s="148" t="s">
        <v>25</v>
      </c>
      <c r="B18" s="149" t="s">
        <v>25</v>
      </c>
      <c r="C18" s="58"/>
      <c r="D18" s="59"/>
      <c r="E18" s="219"/>
      <c r="F18" s="220"/>
      <c r="G18" s="219"/>
      <c r="H18" s="220"/>
      <c r="I18" s="219">
        <f>SUMIF(F50:F68,A18,I50:I68)</f>
        <v>0</v>
      </c>
      <c r="J18" s="221"/>
    </row>
    <row r="19" spans="1:10" ht="23.25" customHeight="1">
      <c r="A19" s="148" t="s">
        <v>96</v>
      </c>
      <c r="B19" s="149" t="s">
        <v>26</v>
      </c>
      <c r="C19" s="58"/>
      <c r="D19" s="59"/>
      <c r="E19" s="219"/>
      <c r="F19" s="220"/>
      <c r="G19" s="219"/>
      <c r="H19" s="220"/>
      <c r="I19" s="219">
        <f>SUMIF(F50:F68,A19,I50:I68)</f>
        <v>0</v>
      </c>
      <c r="J19" s="221"/>
    </row>
    <row r="20" spans="1:10" ht="23.25" customHeight="1">
      <c r="A20" s="148" t="s">
        <v>97</v>
      </c>
      <c r="B20" s="149" t="s">
        <v>27</v>
      </c>
      <c r="C20" s="58"/>
      <c r="D20" s="59"/>
      <c r="E20" s="219"/>
      <c r="F20" s="220"/>
      <c r="G20" s="219"/>
      <c r="H20" s="220"/>
      <c r="I20" s="219">
        <f>SUMIF(F50:F68,A20,I50:I68)</f>
        <v>0</v>
      </c>
      <c r="J20" s="221"/>
    </row>
    <row r="21" spans="1:10" ht="23.25" customHeight="1">
      <c r="A21" s="4"/>
      <c r="B21" s="74" t="s">
        <v>28</v>
      </c>
      <c r="C21" s="75"/>
      <c r="D21" s="76"/>
      <c r="E21" s="222"/>
      <c r="F21" s="225"/>
      <c r="G21" s="222"/>
      <c r="H21" s="225"/>
      <c r="I21" s="222">
        <f>SUM(I16:J20)</f>
        <v>0</v>
      </c>
      <c r="J21" s="22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7">
        <f>ZakladDPHSniVypocet</f>
        <v>0</v>
      </c>
      <c r="H23" s="218"/>
      <c r="I23" s="218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5">
        <f>ZakladDPHSni*SazbaDPH1/100</f>
        <v>0</v>
      </c>
      <c r="H24" s="216"/>
      <c r="I24" s="216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7">
        <f>ZakladDPHZaklVypocet</f>
        <v>0</v>
      </c>
      <c r="H25" s="218"/>
      <c r="I25" s="218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46">
        <f>ZakladDPHZakl*SazbaDPH2/100</f>
        <v>0</v>
      </c>
      <c r="H26" s="227"/>
      <c r="I26" s="227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28">
        <f>0</f>
        <v>0</v>
      </c>
      <c r="H27" s="228"/>
      <c r="I27" s="228"/>
      <c r="J27" s="63" t="str">
        <f t="shared" si="0"/>
        <v>CZK</v>
      </c>
    </row>
    <row r="28" spans="1:10" ht="27.75" customHeight="1" hidden="1" thickBot="1">
      <c r="A28" s="4"/>
      <c r="B28" s="114" t="s">
        <v>22</v>
      </c>
      <c r="C28" s="115"/>
      <c r="D28" s="115"/>
      <c r="E28" s="116"/>
      <c r="F28" s="117"/>
      <c r="G28" s="226">
        <f>ZakladDPHSniVypocet+ZakladDPHZaklVypocet</f>
        <v>0</v>
      </c>
      <c r="H28" s="226"/>
      <c r="I28" s="226"/>
      <c r="J28" s="118" t="str">
        <f t="shared" si="0"/>
        <v>CZK</v>
      </c>
    </row>
    <row r="29" spans="1:10" ht="27.75" customHeight="1" thickBot="1">
      <c r="A29" s="4"/>
      <c r="B29" s="114" t="s">
        <v>35</v>
      </c>
      <c r="C29" s="119"/>
      <c r="D29" s="119"/>
      <c r="E29" s="119"/>
      <c r="F29" s="119"/>
      <c r="G29" s="224">
        <f>ZakladDPHSni+DPHSni+ZakladDPHZakl+DPHZakl+Zaokrouhleni</f>
        <v>0</v>
      </c>
      <c r="H29" s="224"/>
      <c r="I29" s="224"/>
      <c r="J29" s="120" t="s">
        <v>55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43159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4" t="s">
        <v>2</v>
      </c>
      <c r="E35" s="214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6"/>
      <c r="G37" s="106"/>
      <c r="H37" s="106"/>
      <c r="I37" s="106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2"/>
      <c r="F38" s="107" t="str">
        <f>B23</f>
        <v>Základ pro sníženou DPH</v>
      </c>
      <c r="G38" s="107" t="str">
        <f>B25</f>
        <v>Základ pro základní DPH</v>
      </c>
      <c r="H38" s="108" t="s">
        <v>17</v>
      </c>
      <c r="I38" s="108" t="s">
        <v>1</v>
      </c>
      <c r="J38" s="103" t="s">
        <v>0</v>
      </c>
    </row>
    <row r="39" spans="1:10" ht="25.5" customHeight="1" hidden="1">
      <c r="A39" s="97">
        <v>0</v>
      </c>
      <c r="B39" s="104" t="s">
        <v>53</v>
      </c>
      <c r="C39" s="209" t="s">
        <v>47</v>
      </c>
      <c r="D39" s="210"/>
      <c r="E39" s="210"/>
      <c r="F39" s="109">
        <f>'Rozpočet Pol'!AC114</f>
        <v>0</v>
      </c>
      <c r="G39" s="110">
        <f>'Rozpočet Pol'!AD114</f>
        <v>0</v>
      </c>
      <c r="H39" s="111">
        <f>(F39*SazbaDPH1/100)+(G39*SazbaDPH2/100)</f>
        <v>0</v>
      </c>
      <c r="I39" s="111">
        <f>F39+G39+H39</f>
        <v>0</v>
      </c>
      <c r="J39" s="105">
        <f>IF(CenaCelkemVypocet=0,"",I39/CenaCelkemVypocet*100)</f>
      </c>
    </row>
    <row r="40" spans="1:10" ht="25.5" customHeight="1" hidden="1">
      <c r="A40" s="97"/>
      <c r="B40" s="211" t="s">
        <v>54</v>
      </c>
      <c r="C40" s="212"/>
      <c r="D40" s="212"/>
      <c r="E40" s="213"/>
      <c r="F40" s="112">
        <f>SUMIF(A39:A39,"=1",F39:F39)</f>
        <v>0</v>
      </c>
      <c r="G40" s="113">
        <f>SUMIF(A39:A39,"=1",G39:G39)</f>
        <v>0</v>
      </c>
      <c r="H40" s="113">
        <f>SUMIF(A39:A39,"=1",H39:H39)</f>
        <v>0</v>
      </c>
      <c r="I40" s="113">
        <f>SUMIF(A39:A39,"=1",I39:I39)</f>
        <v>0</v>
      </c>
      <c r="J40" s="98">
        <f>SUMIF(A39:A39,"=1",J39:J39)</f>
        <v>0</v>
      </c>
    </row>
    <row r="42" ht="12.75">
      <c r="B42" t="s">
        <v>56</v>
      </c>
    </row>
    <row r="43" spans="2:52" ht="12.75">
      <c r="B43" s="203" t="s">
        <v>57</v>
      </c>
      <c r="C43" s="203"/>
      <c r="D43" s="203"/>
      <c r="E43" s="203"/>
      <c r="F43" s="203"/>
      <c r="G43" s="203"/>
      <c r="H43" s="203"/>
      <c r="I43" s="203"/>
      <c r="J43" s="203"/>
      <c r="AZ43" s="121" t="str">
        <f>B43</f>
        <v>Oprava WC v budově A1 Hotelové školy Radlická,</v>
      </c>
    </row>
    <row r="44" spans="2:52" ht="12.75">
      <c r="B44" s="203" t="s">
        <v>311</v>
      </c>
      <c r="C44" s="203"/>
      <c r="D44" s="203"/>
      <c r="E44" s="203"/>
      <c r="F44" s="203"/>
      <c r="G44" s="203"/>
      <c r="H44" s="203"/>
      <c r="I44" s="203"/>
      <c r="J44" s="203"/>
      <c r="AZ44" s="121" t="str">
        <f>B44</f>
        <v>místnost č. 211</v>
      </c>
    </row>
    <row r="47" ht="15">
      <c r="B47" s="122" t="s">
        <v>58</v>
      </c>
    </row>
    <row r="49" spans="1:10" ht="25.5" customHeight="1">
      <c r="A49" s="123"/>
      <c r="B49" s="127" t="s">
        <v>16</v>
      </c>
      <c r="C49" s="127" t="s">
        <v>5</v>
      </c>
      <c r="D49" s="128"/>
      <c r="E49" s="128"/>
      <c r="F49" s="131" t="s">
        <v>59</v>
      </c>
      <c r="G49" s="131"/>
      <c r="H49" s="131"/>
      <c r="I49" s="204" t="s">
        <v>28</v>
      </c>
      <c r="J49" s="204"/>
    </row>
    <row r="50" spans="1:10" ht="25.5" customHeight="1">
      <c r="A50" s="124"/>
      <c r="B50" s="132" t="s">
        <v>60</v>
      </c>
      <c r="C50" s="206" t="s">
        <v>61</v>
      </c>
      <c r="D50" s="207"/>
      <c r="E50" s="207"/>
      <c r="F50" s="134" t="s">
        <v>23</v>
      </c>
      <c r="G50" s="135"/>
      <c r="H50" s="135"/>
      <c r="I50" s="205">
        <f>'Rozpočet Pol'!G8</f>
        <v>0</v>
      </c>
      <c r="J50" s="205"/>
    </row>
    <row r="51" spans="1:10" ht="25.5" customHeight="1">
      <c r="A51" s="124"/>
      <c r="B51" s="126" t="s">
        <v>62</v>
      </c>
      <c r="C51" s="198" t="s">
        <v>63</v>
      </c>
      <c r="D51" s="199"/>
      <c r="E51" s="199"/>
      <c r="F51" s="136" t="s">
        <v>23</v>
      </c>
      <c r="G51" s="137"/>
      <c r="H51" s="137"/>
      <c r="I51" s="197">
        <f>'Rozpočet Pol'!G11</f>
        <v>0</v>
      </c>
      <c r="J51" s="197"/>
    </row>
    <row r="52" spans="1:10" ht="25.5" customHeight="1">
      <c r="A52" s="124"/>
      <c r="B52" s="126" t="s">
        <v>64</v>
      </c>
      <c r="C52" s="198" t="s">
        <v>65</v>
      </c>
      <c r="D52" s="199"/>
      <c r="E52" s="199"/>
      <c r="F52" s="136" t="s">
        <v>23</v>
      </c>
      <c r="G52" s="137"/>
      <c r="H52" s="137"/>
      <c r="I52" s="197">
        <f>'Rozpočet Pol'!G17</f>
        <v>0</v>
      </c>
      <c r="J52" s="197"/>
    </row>
    <row r="53" spans="1:10" ht="25.5" customHeight="1">
      <c r="A53" s="124"/>
      <c r="B53" s="126" t="s">
        <v>66</v>
      </c>
      <c r="C53" s="198" t="s">
        <v>67</v>
      </c>
      <c r="D53" s="199"/>
      <c r="E53" s="199"/>
      <c r="F53" s="136" t="s">
        <v>23</v>
      </c>
      <c r="G53" s="137"/>
      <c r="H53" s="137"/>
      <c r="I53" s="197">
        <f>'Rozpočet Pol'!G19</f>
        <v>0</v>
      </c>
      <c r="J53" s="197"/>
    </row>
    <row r="54" spans="1:10" ht="25.5" customHeight="1">
      <c r="A54" s="124"/>
      <c r="B54" s="126" t="s">
        <v>68</v>
      </c>
      <c r="C54" s="198" t="s">
        <v>69</v>
      </c>
      <c r="D54" s="199"/>
      <c r="E54" s="199"/>
      <c r="F54" s="136" t="s">
        <v>23</v>
      </c>
      <c r="G54" s="137"/>
      <c r="H54" s="137"/>
      <c r="I54" s="197">
        <f>'Rozpočet Pol'!G21</f>
        <v>0</v>
      </c>
      <c r="J54" s="197"/>
    </row>
    <row r="55" spans="1:10" ht="25.5" customHeight="1">
      <c r="A55" s="124"/>
      <c r="B55" s="126" t="s">
        <v>70</v>
      </c>
      <c r="C55" s="198" t="s">
        <v>71</v>
      </c>
      <c r="D55" s="199"/>
      <c r="E55" s="199"/>
      <c r="F55" s="136" t="s">
        <v>23</v>
      </c>
      <c r="G55" s="137"/>
      <c r="H55" s="137"/>
      <c r="I55" s="197">
        <f>'Rozpočet Pol'!G25</f>
        <v>0</v>
      </c>
      <c r="J55" s="197"/>
    </row>
    <row r="56" spans="1:10" ht="25.5" customHeight="1">
      <c r="A56" s="124"/>
      <c r="B56" s="126" t="s">
        <v>72</v>
      </c>
      <c r="C56" s="198" t="s">
        <v>73</v>
      </c>
      <c r="D56" s="199"/>
      <c r="E56" s="199"/>
      <c r="F56" s="136" t="s">
        <v>23</v>
      </c>
      <c r="G56" s="137"/>
      <c r="H56" s="137"/>
      <c r="I56" s="197">
        <f>'Rozpočet Pol'!G39</f>
        <v>0</v>
      </c>
      <c r="J56" s="197"/>
    </row>
    <row r="57" spans="1:10" ht="25.5" customHeight="1">
      <c r="A57" s="124"/>
      <c r="B57" s="126" t="s">
        <v>74</v>
      </c>
      <c r="C57" s="198" t="s">
        <v>75</v>
      </c>
      <c r="D57" s="199"/>
      <c r="E57" s="199"/>
      <c r="F57" s="136" t="s">
        <v>24</v>
      </c>
      <c r="G57" s="137"/>
      <c r="H57" s="137"/>
      <c r="I57" s="197">
        <f>'Rozpočet Pol'!G41</f>
        <v>0</v>
      </c>
      <c r="J57" s="197"/>
    </row>
    <row r="58" spans="1:10" ht="25.5" customHeight="1">
      <c r="A58" s="124"/>
      <c r="B58" s="126" t="s">
        <v>76</v>
      </c>
      <c r="C58" s="198" t="s">
        <v>77</v>
      </c>
      <c r="D58" s="199"/>
      <c r="E58" s="199"/>
      <c r="F58" s="136" t="s">
        <v>24</v>
      </c>
      <c r="G58" s="137"/>
      <c r="H58" s="137"/>
      <c r="I58" s="197">
        <f>'Rozpočet Pol'!G51</f>
        <v>0</v>
      </c>
      <c r="J58" s="197"/>
    </row>
    <row r="59" spans="1:10" ht="25.5" customHeight="1">
      <c r="A59" s="124"/>
      <c r="B59" s="126" t="s">
        <v>78</v>
      </c>
      <c r="C59" s="198" t="s">
        <v>79</v>
      </c>
      <c r="D59" s="199"/>
      <c r="E59" s="199"/>
      <c r="F59" s="136" t="s">
        <v>24</v>
      </c>
      <c r="G59" s="137"/>
      <c r="H59" s="137"/>
      <c r="I59" s="197">
        <f>'Rozpočet Pol'!G62</f>
        <v>0</v>
      </c>
      <c r="J59" s="197"/>
    </row>
    <row r="60" spans="1:10" ht="25.5" customHeight="1">
      <c r="A60" s="124"/>
      <c r="B60" s="126" t="s">
        <v>80</v>
      </c>
      <c r="C60" s="198" t="s">
        <v>81</v>
      </c>
      <c r="D60" s="199"/>
      <c r="E60" s="199"/>
      <c r="F60" s="136" t="s">
        <v>24</v>
      </c>
      <c r="G60" s="137"/>
      <c r="H60" s="137"/>
      <c r="I60" s="197">
        <f>'Rozpočet Pol'!G74</f>
        <v>0</v>
      </c>
      <c r="J60" s="197"/>
    </row>
    <row r="61" spans="1:10" ht="25.5" customHeight="1">
      <c r="A61" s="124"/>
      <c r="B61" s="126" t="s">
        <v>82</v>
      </c>
      <c r="C61" s="198" t="s">
        <v>83</v>
      </c>
      <c r="D61" s="199"/>
      <c r="E61" s="199"/>
      <c r="F61" s="136" t="s">
        <v>24</v>
      </c>
      <c r="G61" s="137"/>
      <c r="H61" s="137"/>
      <c r="I61" s="197">
        <f>'Rozpočet Pol'!G81</f>
        <v>0</v>
      </c>
      <c r="J61" s="197"/>
    </row>
    <row r="62" spans="1:10" ht="25.5" customHeight="1">
      <c r="A62" s="124"/>
      <c r="B62" s="126" t="s">
        <v>84</v>
      </c>
      <c r="C62" s="198" t="s">
        <v>85</v>
      </c>
      <c r="D62" s="199"/>
      <c r="E62" s="199"/>
      <c r="F62" s="136" t="s">
        <v>24</v>
      </c>
      <c r="G62" s="137"/>
      <c r="H62" s="137"/>
      <c r="I62" s="197">
        <f>'Rozpočet Pol'!G89</f>
        <v>0</v>
      </c>
      <c r="J62" s="197"/>
    </row>
    <row r="63" spans="1:10" ht="25.5" customHeight="1">
      <c r="A63" s="124"/>
      <c r="B63" s="126" t="s">
        <v>86</v>
      </c>
      <c r="C63" s="198" t="s">
        <v>87</v>
      </c>
      <c r="D63" s="199"/>
      <c r="E63" s="199"/>
      <c r="F63" s="136" t="s">
        <v>24</v>
      </c>
      <c r="G63" s="137"/>
      <c r="H63" s="137"/>
      <c r="I63" s="197">
        <f>'Rozpočet Pol'!G94</f>
        <v>0</v>
      </c>
      <c r="J63" s="197"/>
    </row>
    <row r="64" spans="1:10" ht="25.5" customHeight="1">
      <c r="A64" s="124"/>
      <c r="B64" s="126" t="s">
        <v>88</v>
      </c>
      <c r="C64" s="198" t="s">
        <v>89</v>
      </c>
      <c r="D64" s="199"/>
      <c r="E64" s="199"/>
      <c r="F64" s="136" t="s">
        <v>24</v>
      </c>
      <c r="G64" s="137"/>
      <c r="H64" s="137"/>
      <c r="I64" s="197">
        <f>'Rozpočet Pol'!G97</f>
        <v>0</v>
      </c>
      <c r="J64" s="197"/>
    </row>
    <row r="65" spans="1:10" ht="25.5" customHeight="1">
      <c r="A65" s="124"/>
      <c r="B65" s="126" t="s">
        <v>90</v>
      </c>
      <c r="C65" s="198" t="s">
        <v>91</v>
      </c>
      <c r="D65" s="199"/>
      <c r="E65" s="199"/>
      <c r="F65" s="136" t="s">
        <v>24</v>
      </c>
      <c r="G65" s="137"/>
      <c r="H65" s="137"/>
      <c r="I65" s="197">
        <f>'Rozpočet Pol'!G102</f>
        <v>0</v>
      </c>
      <c r="J65" s="197"/>
    </row>
    <row r="66" spans="1:10" ht="25.5" customHeight="1">
      <c r="A66" s="124"/>
      <c r="B66" s="126" t="s">
        <v>92</v>
      </c>
      <c r="C66" s="198" t="s">
        <v>93</v>
      </c>
      <c r="D66" s="199"/>
      <c r="E66" s="199"/>
      <c r="F66" s="136" t="s">
        <v>24</v>
      </c>
      <c r="G66" s="137"/>
      <c r="H66" s="137"/>
      <c r="I66" s="197">
        <f>'Rozpočet Pol'!G104</f>
        <v>0</v>
      </c>
      <c r="J66" s="197"/>
    </row>
    <row r="67" spans="1:10" ht="25.5" customHeight="1">
      <c r="A67" s="124"/>
      <c r="B67" s="126" t="s">
        <v>94</v>
      </c>
      <c r="C67" s="198" t="s">
        <v>95</v>
      </c>
      <c r="D67" s="199"/>
      <c r="E67" s="199"/>
      <c r="F67" s="136" t="s">
        <v>25</v>
      </c>
      <c r="G67" s="137"/>
      <c r="H67" s="137"/>
      <c r="I67" s="197">
        <f>'Rozpočet Pol'!G109</f>
        <v>0</v>
      </c>
      <c r="J67" s="197"/>
    </row>
    <row r="68" spans="1:10" ht="25.5" customHeight="1">
      <c r="A68" s="124"/>
      <c r="B68" s="133" t="s">
        <v>96</v>
      </c>
      <c r="C68" s="201" t="s">
        <v>26</v>
      </c>
      <c r="D68" s="202"/>
      <c r="E68" s="202"/>
      <c r="F68" s="138" t="s">
        <v>96</v>
      </c>
      <c r="G68" s="139"/>
      <c r="H68" s="139"/>
      <c r="I68" s="200">
        <f>'Rozpočet Pol'!G111</f>
        <v>0</v>
      </c>
      <c r="J68" s="200"/>
    </row>
    <row r="69" spans="1:10" ht="25.5" customHeight="1">
      <c r="A69" s="125"/>
      <c r="B69" s="129" t="s">
        <v>1</v>
      </c>
      <c r="C69" s="129"/>
      <c r="D69" s="130"/>
      <c r="E69" s="130"/>
      <c r="F69" s="140"/>
      <c r="G69" s="141"/>
      <c r="H69" s="141"/>
      <c r="I69" s="196">
        <f>SUM(I50:I68)</f>
        <v>0</v>
      </c>
      <c r="J69" s="196"/>
    </row>
    <row r="70" spans="6:10" ht="12.75">
      <c r="F70" s="147"/>
      <c r="G70" s="96"/>
      <c r="H70" s="147"/>
      <c r="I70" s="96"/>
      <c r="J70" s="96"/>
    </row>
    <row r="71" spans="6:10" ht="12.75">
      <c r="F71" s="147"/>
      <c r="G71" s="96"/>
      <c r="H71" s="147"/>
      <c r="I71" s="96"/>
      <c r="J71" s="96"/>
    </row>
    <row r="72" spans="6:10" ht="12.75">
      <c r="F72" s="147"/>
      <c r="G72" s="96"/>
      <c r="H72" s="147"/>
      <c r="I72" s="96"/>
      <c r="J72" s="96"/>
    </row>
  </sheetData>
  <sheetProtection/>
  <mergeCells count="79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E21:F21"/>
    <mergeCell ref="D2:J2"/>
    <mergeCell ref="E17:F17"/>
    <mergeCell ref="I18:J18"/>
    <mergeCell ref="E18:F18"/>
    <mergeCell ref="E15:F15"/>
    <mergeCell ref="I16:J16"/>
    <mergeCell ref="I19:J19"/>
    <mergeCell ref="G21:H21"/>
    <mergeCell ref="G28:I28"/>
    <mergeCell ref="G16:H16"/>
    <mergeCell ref="G17:H17"/>
    <mergeCell ref="G18:H18"/>
    <mergeCell ref="I17:J17"/>
    <mergeCell ref="I21:J21"/>
    <mergeCell ref="G19:H19"/>
    <mergeCell ref="G20:H20"/>
    <mergeCell ref="G29:I29"/>
    <mergeCell ref="G25:I25"/>
    <mergeCell ref="D11:G11"/>
    <mergeCell ref="C39:E39"/>
    <mergeCell ref="B40:E40"/>
    <mergeCell ref="B43:J43"/>
    <mergeCell ref="D35:E35"/>
    <mergeCell ref="G24:I24"/>
    <mergeCell ref="G23:I23"/>
    <mergeCell ref="E19:F19"/>
    <mergeCell ref="E20:F20"/>
    <mergeCell ref="I20:J20"/>
    <mergeCell ref="B44:J44"/>
    <mergeCell ref="I49:J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9:J69"/>
    <mergeCell ref="I67:J67"/>
    <mergeCell ref="C67:E67"/>
    <mergeCell ref="I68:J68"/>
    <mergeCell ref="C68:E6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375" style="6" customWidth="1"/>
    <col min="2" max="2" width="14.50390625" style="6" customWidth="1"/>
    <col min="3" max="3" width="38.375" style="10" customWidth="1"/>
    <col min="4" max="4" width="4.50390625" style="6" customWidth="1"/>
    <col min="5" max="5" width="10.50390625" style="6" customWidth="1"/>
    <col min="6" max="6" width="9.875" style="6" customWidth="1"/>
    <col min="7" max="7" width="12.625" style="6" customWidth="1"/>
    <col min="8" max="16384" width="9.125" style="6" customWidth="1"/>
  </cols>
  <sheetData>
    <row r="1" spans="1:7" ht="15">
      <c r="A1" s="237" t="s">
        <v>6</v>
      </c>
      <c r="B1" s="237"/>
      <c r="C1" s="238"/>
      <c r="D1" s="237"/>
      <c r="E1" s="237"/>
      <c r="F1" s="237"/>
      <c r="G1" s="237"/>
    </row>
    <row r="2" spans="1:7" ht="24.75" customHeight="1">
      <c r="A2" s="79" t="s">
        <v>41</v>
      </c>
      <c r="B2" s="78"/>
      <c r="C2" s="239"/>
      <c r="D2" s="239"/>
      <c r="E2" s="239"/>
      <c r="F2" s="239"/>
      <c r="G2" s="240"/>
    </row>
    <row r="3" spans="1:7" ht="24.75" customHeight="1" hidden="1">
      <c r="A3" s="79" t="s">
        <v>7</v>
      </c>
      <c r="B3" s="78"/>
      <c r="C3" s="239"/>
      <c r="D3" s="239"/>
      <c r="E3" s="239"/>
      <c r="F3" s="239"/>
      <c r="G3" s="240"/>
    </row>
    <row r="4" spans="1:7" ht="24.75" customHeight="1" hidden="1">
      <c r="A4" s="79" t="s">
        <v>8</v>
      </c>
      <c r="B4" s="78"/>
      <c r="C4" s="239"/>
      <c r="D4" s="239"/>
      <c r="E4" s="239"/>
      <c r="F4" s="239"/>
      <c r="G4" s="24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24"/>
  <sheetViews>
    <sheetView tabSelected="1" workbookViewId="0" topLeftCell="A93">
      <selection activeCell="AO112" sqref="AO112"/>
    </sheetView>
  </sheetViews>
  <sheetFormatPr defaultColWidth="9.00390625" defaultRowHeight="12.75" outlineLevelRow="1"/>
  <cols>
    <col min="1" max="1" width="4.375" style="0" customWidth="1"/>
    <col min="2" max="2" width="14.50390625" style="95" customWidth="1"/>
    <col min="3" max="3" width="38.37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5" t="s">
        <v>6</v>
      </c>
      <c r="B1" s="255"/>
      <c r="C1" s="255"/>
      <c r="D1" s="255"/>
      <c r="E1" s="255"/>
      <c r="F1" s="255"/>
      <c r="G1" s="255"/>
      <c r="AE1" t="s">
        <v>99</v>
      </c>
    </row>
    <row r="2" spans="1:31" ht="24.75" customHeight="1">
      <c r="A2" s="150" t="s">
        <v>98</v>
      </c>
      <c r="B2" s="151"/>
      <c r="C2" s="256" t="s">
        <v>47</v>
      </c>
      <c r="D2" s="257"/>
      <c r="E2" s="257"/>
      <c r="F2" s="257"/>
      <c r="G2" s="258"/>
      <c r="AE2" t="s">
        <v>100</v>
      </c>
    </row>
    <row r="3" spans="1:31" ht="24.75" customHeight="1">
      <c r="A3" s="150" t="s">
        <v>7</v>
      </c>
      <c r="B3" s="151"/>
      <c r="C3" s="256" t="s">
        <v>43</v>
      </c>
      <c r="D3" s="257"/>
      <c r="E3" s="257"/>
      <c r="F3" s="257"/>
      <c r="G3" s="258"/>
      <c r="AE3" t="s">
        <v>101</v>
      </c>
    </row>
    <row r="4" spans="1:31" ht="24.75" customHeight="1" hidden="1">
      <c r="A4" s="150" t="s">
        <v>8</v>
      </c>
      <c r="B4" s="151"/>
      <c r="C4" s="256"/>
      <c r="D4" s="257"/>
      <c r="E4" s="257"/>
      <c r="F4" s="257"/>
      <c r="G4" s="258"/>
      <c r="AE4" t="s">
        <v>102</v>
      </c>
    </row>
    <row r="5" spans="1:31" ht="12.75" hidden="1">
      <c r="A5" s="152" t="s">
        <v>103</v>
      </c>
      <c r="B5" s="153"/>
      <c r="C5" s="154"/>
      <c r="D5" s="155"/>
      <c r="E5" s="155"/>
      <c r="F5" s="155"/>
      <c r="G5" s="156"/>
      <c r="AE5" t="s">
        <v>104</v>
      </c>
    </row>
    <row r="7" spans="1:21" ht="39">
      <c r="A7" s="152" t="s">
        <v>105</v>
      </c>
      <c r="B7" s="157" t="s">
        <v>106</v>
      </c>
      <c r="C7" s="157" t="s">
        <v>107</v>
      </c>
      <c r="D7" s="152" t="s">
        <v>108</v>
      </c>
      <c r="E7" s="152" t="s">
        <v>109</v>
      </c>
      <c r="F7" s="152" t="s">
        <v>110</v>
      </c>
      <c r="G7" s="152" t="s">
        <v>28</v>
      </c>
      <c r="H7" s="158" t="s">
        <v>29</v>
      </c>
      <c r="I7" s="158" t="s">
        <v>111</v>
      </c>
      <c r="J7" s="158" t="s">
        <v>30</v>
      </c>
      <c r="K7" s="158" t="s">
        <v>112</v>
      </c>
      <c r="L7" s="158" t="s">
        <v>113</v>
      </c>
      <c r="M7" s="158" t="s">
        <v>114</v>
      </c>
      <c r="N7" s="158" t="s">
        <v>115</v>
      </c>
      <c r="O7" s="158" t="s">
        <v>116</v>
      </c>
      <c r="P7" s="158" t="s">
        <v>117</v>
      </c>
      <c r="Q7" s="158" t="s">
        <v>118</v>
      </c>
      <c r="R7" s="158" t="s">
        <v>119</v>
      </c>
      <c r="S7" s="158" t="s">
        <v>120</v>
      </c>
      <c r="T7" s="158" t="s">
        <v>121</v>
      </c>
      <c r="U7" s="158" t="s">
        <v>122</v>
      </c>
    </row>
    <row r="8" spans="1:31" ht="12.75">
      <c r="A8" s="162" t="s">
        <v>123</v>
      </c>
      <c r="B8" s="164" t="s">
        <v>60</v>
      </c>
      <c r="C8" s="165" t="s">
        <v>61</v>
      </c>
      <c r="D8" s="161"/>
      <c r="E8" s="170"/>
      <c r="F8" s="173"/>
      <c r="G8" s="173">
        <f>SUMIF(AE9:AE10,"&lt;&gt;NOR",G9:G10)</f>
        <v>0</v>
      </c>
      <c r="H8" s="173"/>
      <c r="I8" s="173">
        <f>SUM(I9:I10)</f>
        <v>0</v>
      </c>
      <c r="J8" s="173"/>
      <c r="K8" s="173">
        <f>SUM(K9:K10)</f>
        <v>0</v>
      </c>
      <c r="L8" s="173"/>
      <c r="M8" s="173">
        <f>SUM(M9:M10)</f>
        <v>0</v>
      </c>
      <c r="N8" s="161"/>
      <c r="O8" s="161">
        <f>SUM(O9:O10)</f>
        <v>0.9422900000000001</v>
      </c>
      <c r="P8" s="161"/>
      <c r="Q8" s="161">
        <f>SUM(Q9:Q10)</f>
        <v>0</v>
      </c>
      <c r="R8" s="161"/>
      <c r="S8" s="161"/>
      <c r="T8" s="161"/>
      <c r="U8" s="161">
        <f>SUM(U9:U10)</f>
        <v>29.39</v>
      </c>
      <c r="AE8" t="s">
        <v>124</v>
      </c>
    </row>
    <row r="9" spans="1:60" ht="20.25" outlineLevel="1">
      <c r="A9" s="160">
        <v>1</v>
      </c>
      <c r="B9" s="166" t="s">
        <v>125</v>
      </c>
      <c r="C9" s="188" t="s">
        <v>126</v>
      </c>
      <c r="D9" s="168" t="s">
        <v>127</v>
      </c>
      <c r="E9" s="171">
        <v>3.8</v>
      </c>
      <c r="F9" s="174"/>
      <c r="G9" s="176">
        <f>ROUND(E9*F9,2)</f>
        <v>0</v>
      </c>
      <c r="H9" s="174"/>
      <c r="I9" s="176">
        <f>ROUND(E9*H9,2)</f>
        <v>0</v>
      </c>
      <c r="J9" s="174"/>
      <c r="K9" s="176">
        <f>ROUND(E9*J9,2)</f>
        <v>0</v>
      </c>
      <c r="L9" s="176">
        <v>21</v>
      </c>
      <c r="M9" s="176">
        <f>G9*(1+L9/100)</f>
        <v>0</v>
      </c>
      <c r="N9" s="168">
        <v>0.1435</v>
      </c>
      <c r="O9" s="168">
        <f>ROUND(E9*N9,5)</f>
        <v>0.5453</v>
      </c>
      <c r="P9" s="168">
        <v>0</v>
      </c>
      <c r="Q9" s="168">
        <f>ROUND(E9*P9,5)</f>
        <v>0</v>
      </c>
      <c r="R9" s="168"/>
      <c r="S9" s="168"/>
      <c r="T9" s="168">
        <v>0.9346</v>
      </c>
      <c r="U9" s="168">
        <f>ROUND(E9*T9,2)</f>
        <v>3.55</v>
      </c>
      <c r="V9" s="159"/>
      <c r="W9" s="159"/>
      <c r="X9" s="159"/>
      <c r="Y9" s="159"/>
      <c r="Z9" s="159"/>
      <c r="AA9" s="159"/>
      <c r="AB9" s="159"/>
      <c r="AC9" s="159"/>
      <c r="AD9" s="159"/>
      <c r="AE9" s="159" t="s">
        <v>128</v>
      </c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</row>
    <row r="10" spans="1:60" ht="20.25" outlineLevel="1">
      <c r="A10" s="160">
        <v>2</v>
      </c>
      <c r="B10" s="166" t="s">
        <v>129</v>
      </c>
      <c r="C10" s="188" t="s">
        <v>130</v>
      </c>
      <c r="D10" s="168" t="s">
        <v>127</v>
      </c>
      <c r="E10" s="171">
        <v>16.5</v>
      </c>
      <c r="F10" s="174"/>
      <c r="G10" s="176">
        <f>ROUND(E10*F10,2)</f>
        <v>0</v>
      </c>
      <c r="H10" s="174"/>
      <c r="I10" s="176">
        <f>ROUND(E10*H10,2)</f>
        <v>0</v>
      </c>
      <c r="J10" s="174"/>
      <c r="K10" s="176">
        <f>ROUND(E10*J10,2)</f>
        <v>0</v>
      </c>
      <c r="L10" s="176">
        <v>21</v>
      </c>
      <c r="M10" s="176">
        <f>G10*(1+L10/100)</f>
        <v>0</v>
      </c>
      <c r="N10" s="168">
        <v>0.02406</v>
      </c>
      <c r="O10" s="168">
        <f>ROUND(E10*N10,5)</f>
        <v>0.39699</v>
      </c>
      <c r="P10" s="168">
        <v>0</v>
      </c>
      <c r="Q10" s="168">
        <f>ROUND(E10*P10,5)</f>
        <v>0</v>
      </c>
      <c r="R10" s="168"/>
      <c r="S10" s="168"/>
      <c r="T10" s="168">
        <v>1.56617</v>
      </c>
      <c r="U10" s="168">
        <f>ROUND(E10*T10,2)</f>
        <v>25.84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 t="s">
        <v>131</v>
      </c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</row>
    <row r="11" spans="1:31" ht="12.75">
      <c r="A11" s="163" t="s">
        <v>123</v>
      </c>
      <c r="B11" s="167" t="s">
        <v>62</v>
      </c>
      <c r="C11" s="189" t="s">
        <v>63</v>
      </c>
      <c r="D11" s="169"/>
      <c r="E11" s="172"/>
      <c r="F11" s="177"/>
      <c r="G11" s="177">
        <f>SUMIF(AE12:AE16,"&lt;&gt;NOR",G12:G16)</f>
        <v>0</v>
      </c>
      <c r="H11" s="177"/>
      <c r="I11" s="177">
        <f>SUM(I12:I16)</f>
        <v>0</v>
      </c>
      <c r="J11" s="177"/>
      <c r="K11" s="177">
        <f>SUM(K12:K16)</f>
        <v>0</v>
      </c>
      <c r="L11" s="177"/>
      <c r="M11" s="177">
        <f>SUM(M12:M16)</f>
        <v>0</v>
      </c>
      <c r="N11" s="169"/>
      <c r="O11" s="169">
        <f>SUM(O12:O16)</f>
        <v>2.17359</v>
      </c>
      <c r="P11" s="169"/>
      <c r="Q11" s="169">
        <f>SUM(Q12:Q16)</f>
        <v>0</v>
      </c>
      <c r="R11" s="169"/>
      <c r="S11" s="169"/>
      <c r="T11" s="169"/>
      <c r="U11" s="169">
        <f>SUM(U12:U16)</f>
        <v>49.72</v>
      </c>
      <c r="AE11" t="s">
        <v>124</v>
      </c>
    </row>
    <row r="12" spans="1:60" ht="12.75" outlineLevel="1">
      <c r="A12" s="160">
        <v>3</v>
      </c>
      <c r="B12" s="166" t="s">
        <v>132</v>
      </c>
      <c r="C12" s="188" t="s">
        <v>133</v>
      </c>
      <c r="D12" s="168" t="s">
        <v>127</v>
      </c>
      <c r="E12" s="171">
        <v>31.6</v>
      </c>
      <c r="F12" s="174"/>
      <c r="G12" s="176">
        <f>ROUND(E12*F12,2)</f>
        <v>0</v>
      </c>
      <c r="H12" s="174"/>
      <c r="I12" s="176">
        <f>ROUND(E12*H12,2)</f>
        <v>0</v>
      </c>
      <c r="J12" s="174"/>
      <c r="K12" s="176">
        <f>ROUND(E12*J12,2)</f>
        <v>0</v>
      </c>
      <c r="L12" s="176">
        <v>21</v>
      </c>
      <c r="M12" s="176">
        <f>G12*(1+L12/100)</f>
        <v>0</v>
      </c>
      <c r="N12" s="168">
        <v>0.04127</v>
      </c>
      <c r="O12" s="168">
        <f>ROUND(E12*N12,5)</f>
        <v>1.30413</v>
      </c>
      <c r="P12" s="168">
        <v>0</v>
      </c>
      <c r="Q12" s="168">
        <f>ROUND(E12*P12,5)</f>
        <v>0</v>
      </c>
      <c r="R12" s="168"/>
      <c r="S12" s="168"/>
      <c r="T12" s="168">
        <v>0.54661</v>
      </c>
      <c r="U12" s="168">
        <f>ROUND(E12*T12,2)</f>
        <v>17.27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 t="s">
        <v>131</v>
      </c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</row>
    <row r="13" spans="1:60" ht="20.25" outlineLevel="1">
      <c r="A13" s="160">
        <v>4</v>
      </c>
      <c r="B13" s="166" t="s">
        <v>134</v>
      </c>
      <c r="C13" s="188" t="s">
        <v>135</v>
      </c>
      <c r="D13" s="168" t="s">
        <v>127</v>
      </c>
      <c r="E13" s="171">
        <v>31.6</v>
      </c>
      <c r="F13" s="174"/>
      <c r="G13" s="176">
        <f>ROUND(E13*F13,2)</f>
        <v>0</v>
      </c>
      <c r="H13" s="174"/>
      <c r="I13" s="176">
        <f>ROUND(E13*H13,2)</f>
        <v>0</v>
      </c>
      <c r="J13" s="174"/>
      <c r="K13" s="176">
        <f>ROUND(E13*J13,2)</f>
        <v>0</v>
      </c>
      <c r="L13" s="176">
        <v>21</v>
      </c>
      <c r="M13" s="176">
        <f>G13*(1+L13/100)</f>
        <v>0</v>
      </c>
      <c r="N13" s="168">
        <v>0.0214</v>
      </c>
      <c r="O13" s="168">
        <f>ROUND(E13*N13,5)</f>
        <v>0.67624</v>
      </c>
      <c r="P13" s="168">
        <v>0</v>
      </c>
      <c r="Q13" s="168">
        <f>ROUND(E13*P13,5)</f>
        <v>0</v>
      </c>
      <c r="R13" s="168"/>
      <c r="S13" s="168"/>
      <c r="T13" s="168">
        <v>0.39551</v>
      </c>
      <c r="U13" s="168">
        <f>ROUND(E13*T13,2)</f>
        <v>12.5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 t="s">
        <v>131</v>
      </c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</row>
    <row r="14" spans="1:60" ht="12.75" outlineLevel="1">
      <c r="A14" s="160">
        <v>5</v>
      </c>
      <c r="B14" s="166" t="s">
        <v>136</v>
      </c>
      <c r="C14" s="188" t="s">
        <v>137</v>
      </c>
      <c r="D14" s="168" t="s">
        <v>127</v>
      </c>
      <c r="E14" s="171">
        <v>16.6</v>
      </c>
      <c r="F14" s="174"/>
      <c r="G14" s="176">
        <f>ROUND(E14*F14,2)</f>
        <v>0</v>
      </c>
      <c r="H14" s="174"/>
      <c r="I14" s="176">
        <f>ROUND(E14*H14,2)</f>
        <v>0</v>
      </c>
      <c r="J14" s="174"/>
      <c r="K14" s="176">
        <f>ROUND(E14*J14,2)</f>
        <v>0</v>
      </c>
      <c r="L14" s="176">
        <v>21</v>
      </c>
      <c r="M14" s="176">
        <f>G14*(1+L14/100)</f>
        <v>0</v>
      </c>
      <c r="N14" s="168">
        <v>0.003</v>
      </c>
      <c r="O14" s="168">
        <f>ROUND(E14*N14,5)</f>
        <v>0.0498</v>
      </c>
      <c r="P14" s="168">
        <v>0</v>
      </c>
      <c r="Q14" s="168">
        <f>ROUND(E14*P14,5)</f>
        <v>0</v>
      </c>
      <c r="R14" s="168"/>
      <c r="S14" s="168"/>
      <c r="T14" s="168">
        <v>0.26</v>
      </c>
      <c r="U14" s="168">
        <f>ROUND(E14*T14,2)</f>
        <v>4.32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 t="s">
        <v>128</v>
      </c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</row>
    <row r="15" spans="1:60" ht="12.75" outlineLevel="1">
      <c r="A15" s="160">
        <v>6</v>
      </c>
      <c r="B15" s="166" t="s">
        <v>138</v>
      </c>
      <c r="C15" s="188" t="s">
        <v>139</v>
      </c>
      <c r="D15" s="168" t="s">
        <v>127</v>
      </c>
      <c r="E15" s="171">
        <v>16.6</v>
      </c>
      <c r="F15" s="174"/>
      <c r="G15" s="176">
        <f>ROUND(E15*F15,2)</f>
        <v>0</v>
      </c>
      <c r="H15" s="174"/>
      <c r="I15" s="176">
        <f>ROUND(E15*H15,2)</f>
        <v>0</v>
      </c>
      <c r="J15" s="174"/>
      <c r="K15" s="176">
        <f>ROUND(E15*J15,2)</f>
        <v>0</v>
      </c>
      <c r="L15" s="176">
        <v>21</v>
      </c>
      <c r="M15" s="176">
        <f>G15*(1+L15/100)</f>
        <v>0</v>
      </c>
      <c r="N15" s="168">
        <v>5E-05</v>
      </c>
      <c r="O15" s="168">
        <f>ROUND(E15*N15,5)</f>
        <v>0.00083</v>
      </c>
      <c r="P15" s="168">
        <v>0</v>
      </c>
      <c r="Q15" s="168">
        <f>ROUND(E15*P15,5)</f>
        <v>0</v>
      </c>
      <c r="R15" s="168"/>
      <c r="S15" s="168"/>
      <c r="T15" s="168">
        <v>0.03248</v>
      </c>
      <c r="U15" s="168">
        <f>ROUND(E15*T15,2)</f>
        <v>0.54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 t="s">
        <v>128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1:60" ht="20.25" outlineLevel="1">
      <c r="A16" s="160">
        <v>7</v>
      </c>
      <c r="B16" s="166" t="s">
        <v>140</v>
      </c>
      <c r="C16" s="188" t="s">
        <v>141</v>
      </c>
      <c r="D16" s="168" t="s">
        <v>127</v>
      </c>
      <c r="E16" s="171">
        <v>16.6</v>
      </c>
      <c r="F16" s="174"/>
      <c r="G16" s="176">
        <f>ROUND(E16*F16,2)</f>
        <v>0</v>
      </c>
      <c r="H16" s="174"/>
      <c r="I16" s="176">
        <f>ROUND(E16*H16,2)</f>
        <v>0</v>
      </c>
      <c r="J16" s="174"/>
      <c r="K16" s="176">
        <f>ROUND(E16*J16,2)</f>
        <v>0</v>
      </c>
      <c r="L16" s="176">
        <v>21</v>
      </c>
      <c r="M16" s="176">
        <f>G16*(1+L16/100)</f>
        <v>0</v>
      </c>
      <c r="N16" s="168">
        <v>0.00859</v>
      </c>
      <c r="O16" s="168">
        <f>ROUND(E16*N16,5)</f>
        <v>0.14259</v>
      </c>
      <c r="P16" s="168">
        <v>0</v>
      </c>
      <c r="Q16" s="168">
        <f>ROUND(E16*P16,5)</f>
        <v>0</v>
      </c>
      <c r="R16" s="168"/>
      <c r="S16" s="168"/>
      <c r="T16" s="168">
        <v>0.90932</v>
      </c>
      <c r="U16" s="168">
        <f>ROUND(E16*T16,2)</f>
        <v>15.09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 t="s">
        <v>128</v>
      </c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spans="1:31" ht="12.75">
      <c r="A17" s="163" t="s">
        <v>123</v>
      </c>
      <c r="B17" s="167" t="s">
        <v>64</v>
      </c>
      <c r="C17" s="189" t="s">
        <v>65</v>
      </c>
      <c r="D17" s="169"/>
      <c r="E17" s="172"/>
      <c r="F17" s="177"/>
      <c r="G17" s="177">
        <f>SUMIF(AE18:AE18,"&lt;&gt;NOR",G18:G18)</f>
        <v>0</v>
      </c>
      <c r="H17" s="177"/>
      <c r="I17" s="177">
        <f>SUM(I18:I18)</f>
        <v>0</v>
      </c>
      <c r="J17" s="177"/>
      <c r="K17" s="177">
        <f>SUM(K18:K18)</f>
        <v>0</v>
      </c>
      <c r="L17" s="177"/>
      <c r="M17" s="177">
        <f>SUM(M18:M18)</f>
        <v>0</v>
      </c>
      <c r="N17" s="169"/>
      <c r="O17" s="169">
        <f>SUM(O18:O18)</f>
        <v>3.42491</v>
      </c>
      <c r="P17" s="169"/>
      <c r="Q17" s="169">
        <f>SUM(Q18:Q18)</f>
        <v>0</v>
      </c>
      <c r="R17" s="169"/>
      <c r="S17" s="169"/>
      <c r="T17" s="169"/>
      <c r="U17" s="169">
        <f>SUM(U18:U18)</f>
        <v>11.86</v>
      </c>
      <c r="AE17" t="s">
        <v>124</v>
      </c>
    </row>
    <row r="18" spans="1:60" ht="20.25" outlineLevel="1">
      <c r="A18" s="160">
        <v>8</v>
      </c>
      <c r="B18" s="166" t="s">
        <v>142</v>
      </c>
      <c r="C18" s="188" t="s">
        <v>143</v>
      </c>
      <c r="D18" s="168" t="s">
        <v>127</v>
      </c>
      <c r="E18" s="171">
        <v>16.5</v>
      </c>
      <c r="F18" s="174"/>
      <c r="G18" s="176">
        <f>ROUND(E18*F18,2)</f>
        <v>0</v>
      </c>
      <c r="H18" s="174"/>
      <c r="I18" s="176">
        <f>ROUND(E18*H18,2)</f>
        <v>0</v>
      </c>
      <c r="J18" s="174"/>
      <c r="K18" s="176">
        <f>ROUND(E18*J18,2)</f>
        <v>0</v>
      </c>
      <c r="L18" s="176">
        <v>21</v>
      </c>
      <c r="M18" s="176">
        <f>G18*(1+L18/100)</f>
        <v>0</v>
      </c>
      <c r="N18" s="168">
        <v>0.20757</v>
      </c>
      <c r="O18" s="168">
        <f>ROUND(E18*N18,5)</f>
        <v>3.42491</v>
      </c>
      <c r="P18" s="168">
        <v>0</v>
      </c>
      <c r="Q18" s="168">
        <f>ROUND(E18*P18,5)</f>
        <v>0</v>
      </c>
      <c r="R18" s="168"/>
      <c r="S18" s="168"/>
      <c r="T18" s="168">
        <v>0.7188</v>
      </c>
      <c r="U18" s="168">
        <f>ROUND(E18*T18,2)</f>
        <v>11.86</v>
      </c>
      <c r="V18" s="159"/>
      <c r="W18" s="159"/>
      <c r="X18" s="159"/>
      <c r="Y18" s="159"/>
      <c r="Z18" s="159"/>
      <c r="AA18" s="159"/>
      <c r="AB18" s="159"/>
      <c r="AC18" s="159"/>
      <c r="AD18" s="159"/>
      <c r="AE18" s="159" t="s">
        <v>131</v>
      </c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spans="1:31" ht="12.75">
      <c r="A19" s="163" t="s">
        <v>123</v>
      </c>
      <c r="B19" s="167" t="s">
        <v>66</v>
      </c>
      <c r="C19" s="189" t="s">
        <v>67</v>
      </c>
      <c r="D19" s="169"/>
      <c r="E19" s="172"/>
      <c r="F19" s="177"/>
      <c r="G19" s="177">
        <f>SUMIF(AE20:AE20,"&lt;&gt;NOR",G20:G20)</f>
        <v>0</v>
      </c>
      <c r="H19" s="177"/>
      <c r="I19" s="177">
        <f>SUM(I20:I20)</f>
        <v>0</v>
      </c>
      <c r="J19" s="177"/>
      <c r="K19" s="177">
        <f>SUM(K20:K20)</f>
        <v>0</v>
      </c>
      <c r="L19" s="177"/>
      <c r="M19" s="177">
        <f>SUM(M20:M20)</f>
        <v>0</v>
      </c>
      <c r="N19" s="169"/>
      <c r="O19" s="169">
        <f>SUM(O20:O20)</f>
        <v>0.02607</v>
      </c>
      <c r="P19" s="169"/>
      <c r="Q19" s="169">
        <f>SUM(Q20:Q20)</f>
        <v>0</v>
      </c>
      <c r="R19" s="169"/>
      <c r="S19" s="169"/>
      <c r="T19" s="169"/>
      <c r="U19" s="169">
        <f>SUM(U20:U20)</f>
        <v>3.53</v>
      </c>
      <c r="AE19" t="s">
        <v>124</v>
      </c>
    </row>
    <row r="20" spans="1:60" ht="12.75" outlineLevel="1">
      <c r="A20" s="160">
        <v>9</v>
      </c>
      <c r="B20" s="166" t="s">
        <v>144</v>
      </c>
      <c r="C20" s="188" t="s">
        <v>145</v>
      </c>
      <c r="D20" s="168" t="s">
        <v>127</v>
      </c>
      <c r="E20" s="171">
        <v>16.5</v>
      </c>
      <c r="F20" s="174"/>
      <c r="G20" s="176">
        <f>ROUND(E20*F20,2)</f>
        <v>0</v>
      </c>
      <c r="H20" s="174"/>
      <c r="I20" s="176">
        <f>ROUND(E20*H20,2)</f>
        <v>0</v>
      </c>
      <c r="J20" s="174"/>
      <c r="K20" s="176">
        <f>ROUND(E20*J20,2)</f>
        <v>0</v>
      </c>
      <c r="L20" s="176">
        <v>21</v>
      </c>
      <c r="M20" s="176">
        <f>G20*(1+L20/100)</f>
        <v>0</v>
      </c>
      <c r="N20" s="168">
        <v>0.00158</v>
      </c>
      <c r="O20" s="168">
        <f>ROUND(E20*N20,5)</f>
        <v>0.02607</v>
      </c>
      <c r="P20" s="168">
        <v>0</v>
      </c>
      <c r="Q20" s="168">
        <f>ROUND(E20*P20,5)</f>
        <v>0</v>
      </c>
      <c r="R20" s="168"/>
      <c r="S20" s="168"/>
      <c r="T20" s="168">
        <v>0.214</v>
      </c>
      <c r="U20" s="168">
        <f>ROUND(E20*T20,2)</f>
        <v>3.53</v>
      </c>
      <c r="V20" s="159"/>
      <c r="W20" s="159"/>
      <c r="X20" s="159"/>
      <c r="Y20" s="159"/>
      <c r="Z20" s="159"/>
      <c r="AA20" s="159"/>
      <c r="AB20" s="159"/>
      <c r="AC20" s="159"/>
      <c r="AD20" s="159"/>
      <c r="AE20" s="159" t="s">
        <v>128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spans="1:31" ht="12.75">
      <c r="A21" s="163" t="s">
        <v>123</v>
      </c>
      <c r="B21" s="167" t="s">
        <v>68</v>
      </c>
      <c r="C21" s="189" t="s">
        <v>69</v>
      </c>
      <c r="D21" s="169"/>
      <c r="E21" s="172"/>
      <c r="F21" s="177"/>
      <c r="G21" s="177">
        <f>SUMIF(AE22:AE24,"&lt;&gt;NOR",G22:G24)</f>
        <v>0</v>
      </c>
      <c r="H21" s="177"/>
      <c r="I21" s="177">
        <f>SUM(I22:I24)</f>
        <v>0</v>
      </c>
      <c r="J21" s="177"/>
      <c r="K21" s="177">
        <f>SUM(K22:K24)</f>
        <v>0</v>
      </c>
      <c r="L21" s="177"/>
      <c r="M21" s="177">
        <f>SUM(M22:M24)</f>
        <v>0</v>
      </c>
      <c r="N21" s="169"/>
      <c r="O21" s="169">
        <f>SUM(O22:O24)</f>
        <v>0.00066</v>
      </c>
      <c r="P21" s="169"/>
      <c r="Q21" s="169">
        <f>SUM(Q22:Q24)</f>
        <v>0</v>
      </c>
      <c r="R21" s="169"/>
      <c r="S21" s="169"/>
      <c r="T21" s="169"/>
      <c r="U21" s="169">
        <f>SUM(U22:U24)</f>
        <v>32.88</v>
      </c>
      <c r="AE21" t="s">
        <v>124</v>
      </c>
    </row>
    <row r="22" spans="1:60" ht="12.75" outlineLevel="1">
      <c r="A22" s="160">
        <v>10</v>
      </c>
      <c r="B22" s="166" t="s">
        <v>146</v>
      </c>
      <c r="C22" s="188" t="s">
        <v>147</v>
      </c>
      <c r="D22" s="168" t="s">
        <v>127</v>
      </c>
      <c r="E22" s="171">
        <v>16.5</v>
      </c>
      <c r="F22" s="174"/>
      <c r="G22" s="176">
        <f>ROUND(E22*F22,2)</f>
        <v>0</v>
      </c>
      <c r="H22" s="174"/>
      <c r="I22" s="176">
        <f>ROUND(E22*H22,2)</f>
        <v>0</v>
      </c>
      <c r="J22" s="174"/>
      <c r="K22" s="176">
        <f>ROUND(E22*J22,2)</f>
        <v>0</v>
      </c>
      <c r="L22" s="176">
        <v>21</v>
      </c>
      <c r="M22" s="176">
        <f>G22*(1+L22/100)</f>
        <v>0</v>
      </c>
      <c r="N22" s="168">
        <v>4E-05</v>
      </c>
      <c r="O22" s="168">
        <f>ROUND(E22*N22,5)</f>
        <v>0.00066</v>
      </c>
      <c r="P22" s="168">
        <v>0</v>
      </c>
      <c r="Q22" s="168">
        <f>ROUND(E22*P22,5)</f>
        <v>0</v>
      </c>
      <c r="R22" s="168"/>
      <c r="S22" s="168"/>
      <c r="T22" s="168">
        <v>0.308</v>
      </c>
      <c r="U22" s="168">
        <f>ROUND(E22*T22,2)</f>
        <v>5.08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59" t="s">
        <v>128</v>
      </c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1:60" ht="12.75" outlineLevel="1">
      <c r="A23" s="160">
        <v>11</v>
      </c>
      <c r="B23" s="166" t="s">
        <v>148</v>
      </c>
      <c r="C23" s="188" t="s">
        <v>149</v>
      </c>
      <c r="D23" s="168" t="s">
        <v>127</v>
      </c>
      <c r="E23" s="171">
        <v>200</v>
      </c>
      <c r="F23" s="174"/>
      <c r="G23" s="176">
        <f>ROUND(E23*F23,2)</f>
        <v>0</v>
      </c>
      <c r="H23" s="174"/>
      <c r="I23" s="176">
        <f>ROUND(E23*H23,2)</f>
        <v>0</v>
      </c>
      <c r="J23" s="174"/>
      <c r="K23" s="176">
        <f>ROUND(E23*J23,2)</f>
        <v>0</v>
      </c>
      <c r="L23" s="176">
        <v>21</v>
      </c>
      <c r="M23" s="176">
        <f>G23*(1+L23/100)</f>
        <v>0</v>
      </c>
      <c r="N23" s="168">
        <v>0</v>
      </c>
      <c r="O23" s="168">
        <f>ROUND(E23*N23,5)</f>
        <v>0</v>
      </c>
      <c r="P23" s="168">
        <v>0</v>
      </c>
      <c r="Q23" s="168">
        <f>ROUND(E23*P23,5)</f>
        <v>0</v>
      </c>
      <c r="R23" s="168"/>
      <c r="S23" s="168"/>
      <c r="T23" s="168">
        <v>0.139</v>
      </c>
      <c r="U23" s="168">
        <f>ROUND(E23*T23,2)</f>
        <v>27.8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 t="s">
        <v>128</v>
      </c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</row>
    <row r="24" spans="1:60" ht="12.75" outlineLevel="1">
      <c r="A24" s="160">
        <v>12</v>
      </c>
      <c r="B24" s="166" t="s">
        <v>150</v>
      </c>
      <c r="C24" s="188" t="s">
        <v>151</v>
      </c>
      <c r="D24" s="168" t="s">
        <v>152</v>
      </c>
      <c r="E24" s="171">
        <v>3</v>
      </c>
      <c r="F24" s="174"/>
      <c r="G24" s="176">
        <f>ROUND(E24*F24,2)</f>
        <v>0</v>
      </c>
      <c r="H24" s="174"/>
      <c r="I24" s="176">
        <f>ROUND(E24*H24,2)</f>
        <v>0</v>
      </c>
      <c r="J24" s="174"/>
      <c r="K24" s="176">
        <f>ROUND(E24*J24,2)</f>
        <v>0</v>
      </c>
      <c r="L24" s="176">
        <v>21</v>
      </c>
      <c r="M24" s="176">
        <f>G24*(1+L24/100)</f>
        <v>0</v>
      </c>
      <c r="N24" s="168">
        <v>0</v>
      </c>
      <c r="O24" s="168">
        <f>ROUND(E24*N24,5)</f>
        <v>0</v>
      </c>
      <c r="P24" s="168">
        <v>0</v>
      </c>
      <c r="Q24" s="168">
        <f>ROUND(E24*P24,5)</f>
        <v>0</v>
      </c>
      <c r="R24" s="168"/>
      <c r="S24" s="168"/>
      <c r="T24" s="168">
        <v>0</v>
      </c>
      <c r="U24" s="168">
        <f>ROUND(E24*T24,2)</f>
        <v>0</v>
      </c>
      <c r="V24" s="159"/>
      <c r="W24" s="159"/>
      <c r="X24" s="159"/>
      <c r="Y24" s="159"/>
      <c r="Z24" s="159"/>
      <c r="AA24" s="159"/>
      <c r="AB24" s="159"/>
      <c r="AC24" s="159"/>
      <c r="AD24" s="159"/>
      <c r="AE24" s="159" t="s">
        <v>128</v>
      </c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</row>
    <row r="25" spans="1:31" ht="12.75">
      <c r="A25" s="163" t="s">
        <v>123</v>
      </c>
      <c r="B25" s="167" t="s">
        <v>70</v>
      </c>
      <c r="C25" s="189" t="s">
        <v>71</v>
      </c>
      <c r="D25" s="169"/>
      <c r="E25" s="172"/>
      <c r="F25" s="177"/>
      <c r="G25" s="177">
        <f>SUMIF(AE26:AE38,"&lt;&gt;NOR",G26:G38)</f>
        <v>0</v>
      </c>
      <c r="H25" s="177"/>
      <c r="I25" s="177">
        <f>SUM(I26:I38)</f>
        <v>0</v>
      </c>
      <c r="J25" s="177"/>
      <c r="K25" s="177">
        <f>SUM(K26:K38)</f>
        <v>0</v>
      </c>
      <c r="L25" s="177"/>
      <c r="M25" s="177">
        <f>SUM(M26:M38)</f>
        <v>0</v>
      </c>
      <c r="N25" s="169"/>
      <c r="O25" s="169">
        <f>SUM(O26:O38)</f>
        <v>0.01942</v>
      </c>
      <c r="P25" s="169"/>
      <c r="Q25" s="169">
        <f>SUM(Q26:Q38)</f>
        <v>46.43379999999999</v>
      </c>
      <c r="R25" s="169"/>
      <c r="S25" s="169"/>
      <c r="T25" s="169"/>
      <c r="U25" s="169">
        <f>SUM(U26:U38)</f>
        <v>430.03999999999996</v>
      </c>
      <c r="AE25" t="s">
        <v>124</v>
      </c>
    </row>
    <row r="26" spans="1:60" ht="12.75" outlineLevel="1">
      <c r="A26" s="160">
        <v>13</v>
      </c>
      <c r="B26" s="166" t="s">
        <v>153</v>
      </c>
      <c r="C26" s="188" t="s">
        <v>154</v>
      </c>
      <c r="D26" s="168" t="s">
        <v>127</v>
      </c>
      <c r="E26" s="171">
        <v>28.6</v>
      </c>
      <c r="F26" s="174"/>
      <c r="G26" s="176">
        <f aca="true" t="shared" si="0" ref="G26:G38">ROUND(E26*F26,2)</f>
        <v>0</v>
      </c>
      <c r="H26" s="174"/>
      <c r="I26" s="176">
        <f aca="true" t="shared" si="1" ref="I26:I38">ROUND(E26*H26,2)</f>
        <v>0</v>
      </c>
      <c r="J26" s="174"/>
      <c r="K26" s="176">
        <f aca="true" t="shared" si="2" ref="K26:K38">ROUND(E26*J26,2)</f>
        <v>0</v>
      </c>
      <c r="L26" s="176">
        <v>21</v>
      </c>
      <c r="M26" s="176">
        <f aca="true" t="shared" si="3" ref="M26:M38">G26*(1+L26/100)</f>
        <v>0</v>
      </c>
      <c r="N26" s="168">
        <v>0</v>
      </c>
      <c r="O26" s="168">
        <f aca="true" t="shared" si="4" ref="O26:O38">ROUND(E26*N26,5)</f>
        <v>0</v>
      </c>
      <c r="P26" s="168">
        <v>0.063</v>
      </c>
      <c r="Q26" s="168">
        <f aca="true" t="shared" si="5" ref="Q26:Q38">ROUND(E26*P26,5)</f>
        <v>1.8018</v>
      </c>
      <c r="R26" s="168"/>
      <c r="S26" s="168"/>
      <c r="T26" s="168">
        <v>1.006</v>
      </c>
      <c r="U26" s="168">
        <f aca="true" t="shared" si="6" ref="U26:U38">ROUND(E26*T26,2)</f>
        <v>28.77</v>
      </c>
      <c r="V26" s="159"/>
      <c r="W26" s="159"/>
      <c r="X26" s="159"/>
      <c r="Y26" s="159"/>
      <c r="Z26" s="159"/>
      <c r="AA26" s="159"/>
      <c r="AB26" s="159"/>
      <c r="AC26" s="159"/>
      <c r="AD26" s="159"/>
      <c r="AE26" s="159" t="s">
        <v>128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</row>
    <row r="27" spans="1:60" ht="12.75" outlineLevel="1">
      <c r="A27" s="160">
        <v>14</v>
      </c>
      <c r="B27" s="166" t="s">
        <v>155</v>
      </c>
      <c r="C27" s="188" t="s">
        <v>156</v>
      </c>
      <c r="D27" s="168" t="s">
        <v>127</v>
      </c>
      <c r="E27" s="171">
        <v>28.6</v>
      </c>
      <c r="F27" s="174"/>
      <c r="G27" s="176">
        <f t="shared" si="0"/>
        <v>0</v>
      </c>
      <c r="H27" s="174"/>
      <c r="I27" s="176">
        <f t="shared" si="1"/>
        <v>0</v>
      </c>
      <c r="J27" s="174"/>
      <c r="K27" s="176">
        <f t="shared" si="2"/>
        <v>0</v>
      </c>
      <c r="L27" s="176">
        <v>21</v>
      </c>
      <c r="M27" s="176">
        <f t="shared" si="3"/>
        <v>0</v>
      </c>
      <c r="N27" s="168">
        <v>0</v>
      </c>
      <c r="O27" s="168">
        <f t="shared" si="4"/>
        <v>0</v>
      </c>
      <c r="P27" s="168">
        <v>0.068</v>
      </c>
      <c r="Q27" s="168">
        <f t="shared" si="5"/>
        <v>1.9448</v>
      </c>
      <c r="R27" s="168"/>
      <c r="S27" s="168"/>
      <c r="T27" s="168">
        <v>0.66938</v>
      </c>
      <c r="U27" s="168">
        <f t="shared" si="6"/>
        <v>19.14</v>
      </c>
      <c r="V27" s="159"/>
      <c r="W27" s="159"/>
      <c r="X27" s="159"/>
      <c r="Y27" s="159"/>
      <c r="Z27" s="159"/>
      <c r="AA27" s="159"/>
      <c r="AB27" s="159"/>
      <c r="AC27" s="159"/>
      <c r="AD27" s="159"/>
      <c r="AE27" s="159" t="s">
        <v>131</v>
      </c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</row>
    <row r="28" spans="1:60" ht="12.75" outlineLevel="1">
      <c r="A28" s="160">
        <v>15</v>
      </c>
      <c r="B28" s="166" t="s">
        <v>157</v>
      </c>
      <c r="C28" s="188" t="s">
        <v>158</v>
      </c>
      <c r="D28" s="168" t="s">
        <v>127</v>
      </c>
      <c r="E28" s="171">
        <v>22</v>
      </c>
      <c r="F28" s="174"/>
      <c r="G28" s="176">
        <f t="shared" si="0"/>
        <v>0</v>
      </c>
      <c r="H28" s="174"/>
      <c r="I28" s="176">
        <f t="shared" si="1"/>
        <v>0</v>
      </c>
      <c r="J28" s="174"/>
      <c r="K28" s="176">
        <f t="shared" si="2"/>
        <v>0</v>
      </c>
      <c r="L28" s="176">
        <v>21</v>
      </c>
      <c r="M28" s="176">
        <f t="shared" si="3"/>
        <v>0</v>
      </c>
      <c r="N28" s="168">
        <v>0.00067</v>
      </c>
      <c r="O28" s="168">
        <f t="shared" si="4"/>
        <v>0.01474</v>
      </c>
      <c r="P28" s="168">
        <v>0.261</v>
      </c>
      <c r="Q28" s="168">
        <f t="shared" si="5"/>
        <v>5.742</v>
      </c>
      <c r="R28" s="168"/>
      <c r="S28" s="168"/>
      <c r="T28" s="168">
        <v>0.258</v>
      </c>
      <c r="U28" s="168">
        <f t="shared" si="6"/>
        <v>5.68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 t="s">
        <v>128</v>
      </c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</row>
    <row r="29" spans="1:60" ht="12.75" outlineLevel="1">
      <c r="A29" s="160">
        <v>16</v>
      </c>
      <c r="B29" s="166" t="s">
        <v>159</v>
      </c>
      <c r="C29" s="188" t="s">
        <v>160</v>
      </c>
      <c r="D29" s="168" t="s">
        <v>127</v>
      </c>
      <c r="E29" s="171">
        <v>16.5</v>
      </c>
      <c r="F29" s="174"/>
      <c r="G29" s="176">
        <f t="shared" si="0"/>
        <v>0</v>
      </c>
      <c r="H29" s="174"/>
      <c r="I29" s="176">
        <f t="shared" si="1"/>
        <v>0</v>
      </c>
      <c r="J29" s="174"/>
      <c r="K29" s="176">
        <f t="shared" si="2"/>
        <v>0</v>
      </c>
      <c r="L29" s="176">
        <v>21</v>
      </c>
      <c r="M29" s="176">
        <f t="shared" si="3"/>
        <v>0</v>
      </c>
      <c r="N29" s="168">
        <v>0</v>
      </c>
      <c r="O29" s="168">
        <f t="shared" si="4"/>
        <v>0</v>
      </c>
      <c r="P29" s="168">
        <v>2.2</v>
      </c>
      <c r="Q29" s="168">
        <f t="shared" si="5"/>
        <v>36.3</v>
      </c>
      <c r="R29" s="168"/>
      <c r="S29" s="168"/>
      <c r="T29" s="168">
        <v>18.871</v>
      </c>
      <c r="U29" s="168">
        <f t="shared" si="6"/>
        <v>311.37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 t="s">
        <v>131</v>
      </c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</row>
    <row r="30" spans="1:60" ht="20.25" outlineLevel="1">
      <c r="A30" s="160">
        <v>17</v>
      </c>
      <c r="B30" s="166" t="s">
        <v>161</v>
      </c>
      <c r="C30" s="188" t="s">
        <v>162</v>
      </c>
      <c r="D30" s="168" t="s">
        <v>127</v>
      </c>
      <c r="E30" s="171">
        <v>16.5</v>
      </c>
      <c r="F30" s="174"/>
      <c r="G30" s="176">
        <f t="shared" si="0"/>
        <v>0</v>
      </c>
      <c r="H30" s="174"/>
      <c r="I30" s="176">
        <f t="shared" si="1"/>
        <v>0</v>
      </c>
      <c r="J30" s="174"/>
      <c r="K30" s="176">
        <f t="shared" si="2"/>
        <v>0</v>
      </c>
      <c r="L30" s="176">
        <v>21</v>
      </c>
      <c r="M30" s="176">
        <f t="shared" si="3"/>
        <v>0</v>
      </c>
      <c r="N30" s="168">
        <v>0</v>
      </c>
      <c r="O30" s="168">
        <f t="shared" si="4"/>
        <v>0</v>
      </c>
      <c r="P30" s="168">
        <v>0.02</v>
      </c>
      <c r="Q30" s="168">
        <f t="shared" si="5"/>
        <v>0.33</v>
      </c>
      <c r="R30" s="168"/>
      <c r="S30" s="168"/>
      <c r="T30" s="168">
        <v>0.2957</v>
      </c>
      <c r="U30" s="168">
        <f t="shared" si="6"/>
        <v>4.88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59" t="s">
        <v>131</v>
      </c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</row>
    <row r="31" spans="1:60" ht="12.75" outlineLevel="1">
      <c r="A31" s="160">
        <v>18</v>
      </c>
      <c r="B31" s="166" t="s">
        <v>163</v>
      </c>
      <c r="C31" s="188" t="s">
        <v>164</v>
      </c>
      <c r="D31" s="168" t="s">
        <v>152</v>
      </c>
      <c r="E31" s="171">
        <v>4</v>
      </c>
      <c r="F31" s="174"/>
      <c r="G31" s="176">
        <f t="shared" si="0"/>
        <v>0</v>
      </c>
      <c r="H31" s="174"/>
      <c r="I31" s="176">
        <f t="shared" si="1"/>
        <v>0</v>
      </c>
      <c r="J31" s="174"/>
      <c r="K31" s="176">
        <f t="shared" si="2"/>
        <v>0</v>
      </c>
      <c r="L31" s="176">
        <v>21</v>
      </c>
      <c r="M31" s="176">
        <f t="shared" si="3"/>
        <v>0</v>
      </c>
      <c r="N31" s="168">
        <v>0.00117</v>
      </c>
      <c r="O31" s="168">
        <f t="shared" si="4"/>
        <v>0.00468</v>
      </c>
      <c r="P31" s="168">
        <v>0.076</v>
      </c>
      <c r="Q31" s="168">
        <f t="shared" si="5"/>
        <v>0.304</v>
      </c>
      <c r="R31" s="168"/>
      <c r="S31" s="168"/>
      <c r="T31" s="168">
        <v>0.939</v>
      </c>
      <c r="U31" s="168">
        <f t="shared" si="6"/>
        <v>3.76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 t="s">
        <v>128</v>
      </c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</row>
    <row r="32" spans="1:60" ht="20.25" outlineLevel="1">
      <c r="A32" s="160">
        <v>19</v>
      </c>
      <c r="B32" s="166" t="s">
        <v>165</v>
      </c>
      <c r="C32" s="188" t="s">
        <v>166</v>
      </c>
      <c r="D32" s="168" t="s">
        <v>167</v>
      </c>
      <c r="E32" s="171">
        <v>8.87</v>
      </c>
      <c r="F32" s="174"/>
      <c r="G32" s="176">
        <f t="shared" si="0"/>
        <v>0</v>
      </c>
      <c r="H32" s="174"/>
      <c r="I32" s="176">
        <f t="shared" si="1"/>
        <v>0</v>
      </c>
      <c r="J32" s="174"/>
      <c r="K32" s="176">
        <f t="shared" si="2"/>
        <v>0</v>
      </c>
      <c r="L32" s="176">
        <v>21</v>
      </c>
      <c r="M32" s="176">
        <f t="shared" si="3"/>
        <v>0</v>
      </c>
      <c r="N32" s="168">
        <v>0</v>
      </c>
      <c r="O32" s="168">
        <f t="shared" si="4"/>
        <v>0</v>
      </c>
      <c r="P32" s="168">
        <v>0</v>
      </c>
      <c r="Q32" s="168">
        <f t="shared" si="5"/>
        <v>0</v>
      </c>
      <c r="R32" s="168"/>
      <c r="S32" s="168"/>
      <c r="T32" s="168">
        <v>3.546</v>
      </c>
      <c r="U32" s="168">
        <f t="shared" si="6"/>
        <v>31.45</v>
      </c>
      <c r="V32" s="159"/>
      <c r="W32" s="159"/>
      <c r="X32" s="159"/>
      <c r="Y32" s="159"/>
      <c r="Z32" s="159"/>
      <c r="AA32" s="159"/>
      <c r="AB32" s="159"/>
      <c r="AC32" s="159"/>
      <c r="AD32" s="159"/>
      <c r="AE32" s="159" t="s">
        <v>131</v>
      </c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</row>
    <row r="33" spans="1:60" ht="12.75" outlineLevel="1">
      <c r="A33" s="160">
        <v>20</v>
      </c>
      <c r="B33" s="166" t="s">
        <v>168</v>
      </c>
      <c r="C33" s="188" t="s">
        <v>169</v>
      </c>
      <c r="D33" s="168" t="s">
        <v>167</v>
      </c>
      <c r="E33" s="171">
        <v>133.05</v>
      </c>
      <c r="F33" s="174"/>
      <c r="G33" s="176">
        <f t="shared" si="0"/>
        <v>0</v>
      </c>
      <c r="H33" s="174"/>
      <c r="I33" s="176">
        <f t="shared" si="1"/>
        <v>0</v>
      </c>
      <c r="J33" s="174"/>
      <c r="K33" s="176">
        <f t="shared" si="2"/>
        <v>0</v>
      </c>
      <c r="L33" s="176">
        <v>21</v>
      </c>
      <c r="M33" s="176">
        <f t="shared" si="3"/>
        <v>0</v>
      </c>
      <c r="N33" s="168">
        <v>0</v>
      </c>
      <c r="O33" s="168">
        <f t="shared" si="4"/>
        <v>0</v>
      </c>
      <c r="P33" s="168">
        <v>0</v>
      </c>
      <c r="Q33" s="168">
        <f t="shared" si="5"/>
        <v>0</v>
      </c>
      <c r="R33" s="168"/>
      <c r="S33" s="168"/>
      <c r="T33" s="168">
        <v>0.105</v>
      </c>
      <c r="U33" s="168">
        <f t="shared" si="6"/>
        <v>13.97</v>
      </c>
      <c r="V33" s="159"/>
      <c r="W33" s="159"/>
      <c r="X33" s="159"/>
      <c r="Y33" s="159"/>
      <c r="Z33" s="159"/>
      <c r="AA33" s="159"/>
      <c r="AB33" s="159"/>
      <c r="AC33" s="159"/>
      <c r="AD33" s="159"/>
      <c r="AE33" s="159" t="s">
        <v>128</v>
      </c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</row>
    <row r="34" spans="1:60" ht="12.75" outlineLevel="1">
      <c r="A34" s="160">
        <v>21</v>
      </c>
      <c r="B34" s="166" t="s">
        <v>170</v>
      </c>
      <c r="C34" s="188" t="s">
        <v>171</v>
      </c>
      <c r="D34" s="168" t="s">
        <v>167</v>
      </c>
      <c r="E34" s="171">
        <v>8.87</v>
      </c>
      <c r="F34" s="174"/>
      <c r="G34" s="176">
        <f t="shared" si="0"/>
        <v>0</v>
      </c>
      <c r="H34" s="174"/>
      <c r="I34" s="176">
        <f t="shared" si="1"/>
        <v>0</v>
      </c>
      <c r="J34" s="174"/>
      <c r="K34" s="176">
        <f t="shared" si="2"/>
        <v>0</v>
      </c>
      <c r="L34" s="176">
        <v>21</v>
      </c>
      <c r="M34" s="176">
        <f t="shared" si="3"/>
        <v>0</v>
      </c>
      <c r="N34" s="168">
        <v>0</v>
      </c>
      <c r="O34" s="168">
        <f t="shared" si="4"/>
        <v>0</v>
      </c>
      <c r="P34" s="168">
        <v>0</v>
      </c>
      <c r="Q34" s="168">
        <f t="shared" si="5"/>
        <v>0</v>
      </c>
      <c r="R34" s="168"/>
      <c r="S34" s="168"/>
      <c r="T34" s="168">
        <v>1.14</v>
      </c>
      <c r="U34" s="168">
        <f t="shared" si="6"/>
        <v>10.11</v>
      </c>
      <c r="V34" s="159"/>
      <c r="W34" s="159"/>
      <c r="X34" s="159"/>
      <c r="Y34" s="159"/>
      <c r="Z34" s="159"/>
      <c r="AA34" s="159"/>
      <c r="AB34" s="159"/>
      <c r="AC34" s="159"/>
      <c r="AD34" s="159"/>
      <c r="AE34" s="159" t="s">
        <v>128</v>
      </c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</row>
    <row r="35" spans="1:60" ht="12.75" outlineLevel="1">
      <c r="A35" s="160">
        <v>22</v>
      </c>
      <c r="B35" s="166" t="s">
        <v>172</v>
      </c>
      <c r="C35" s="188" t="s">
        <v>173</v>
      </c>
      <c r="D35" s="168" t="s">
        <v>167</v>
      </c>
      <c r="E35" s="171">
        <v>8.87</v>
      </c>
      <c r="F35" s="174"/>
      <c r="G35" s="176">
        <f t="shared" si="0"/>
        <v>0</v>
      </c>
      <c r="H35" s="174"/>
      <c r="I35" s="176">
        <f t="shared" si="1"/>
        <v>0</v>
      </c>
      <c r="J35" s="174"/>
      <c r="K35" s="176">
        <f t="shared" si="2"/>
        <v>0</v>
      </c>
      <c r="L35" s="176">
        <v>21</v>
      </c>
      <c r="M35" s="176">
        <f t="shared" si="3"/>
        <v>0</v>
      </c>
      <c r="N35" s="168">
        <v>0</v>
      </c>
      <c r="O35" s="168">
        <f t="shared" si="4"/>
        <v>0</v>
      </c>
      <c r="P35" s="168">
        <v>0</v>
      </c>
      <c r="Q35" s="168">
        <f t="shared" si="5"/>
        <v>0</v>
      </c>
      <c r="R35" s="168"/>
      <c r="S35" s="168"/>
      <c r="T35" s="168">
        <v>0</v>
      </c>
      <c r="U35" s="168">
        <f t="shared" si="6"/>
        <v>0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 t="s">
        <v>128</v>
      </c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</row>
    <row r="36" spans="1:60" ht="12.75" outlineLevel="1">
      <c r="A36" s="160">
        <v>23</v>
      </c>
      <c r="B36" s="166" t="s">
        <v>174</v>
      </c>
      <c r="C36" s="188" t="s">
        <v>175</v>
      </c>
      <c r="D36" s="168" t="s">
        <v>176</v>
      </c>
      <c r="E36" s="171">
        <v>4</v>
      </c>
      <c r="F36" s="174"/>
      <c r="G36" s="176">
        <f t="shared" si="0"/>
        <v>0</v>
      </c>
      <c r="H36" s="174"/>
      <c r="I36" s="176">
        <f t="shared" si="1"/>
        <v>0</v>
      </c>
      <c r="J36" s="174"/>
      <c r="K36" s="176">
        <f t="shared" si="2"/>
        <v>0</v>
      </c>
      <c r="L36" s="176">
        <v>21</v>
      </c>
      <c r="M36" s="176">
        <f t="shared" si="3"/>
        <v>0</v>
      </c>
      <c r="N36" s="168">
        <v>0</v>
      </c>
      <c r="O36" s="168">
        <f t="shared" si="4"/>
        <v>0</v>
      </c>
      <c r="P36" s="168">
        <v>0</v>
      </c>
      <c r="Q36" s="168">
        <f t="shared" si="5"/>
        <v>0</v>
      </c>
      <c r="R36" s="168"/>
      <c r="S36" s="168"/>
      <c r="T36" s="168">
        <v>0.05</v>
      </c>
      <c r="U36" s="168">
        <f t="shared" si="6"/>
        <v>0.2</v>
      </c>
      <c r="V36" s="159"/>
      <c r="W36" s="159"/>
      <c r="X36" s="159"/>
      <c r="Y36" s="159"/>
      <c r="Z36" s="159"/>
      <c r="AA36" s="159"/>
      <c r="AB36" s="159"/>
      <c r="AC36" s="159"/>
      <c r="AD36" s="159"/>
      <c r="AE36" s="159" t="s">
        <v>128</v>
      </c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</row>
    <row r="37" spans="1:60" ht="12.75" outlineLevel="1">
      <c r="A37" s="160">
        <v>24</v>
      </c>
      <c r="B37" s="166" t="s">
        <v>177</v>
      </c>
      <c r="C37" s="188" t="s">
        <v>178</v>
      </c>
      <c r="D37" s="168" t="s">
        <v>176</v>
      </c>
      <c r="E37" s="171">
        <v>4</v>
      </c>
      <c r="F37" s="174"/>
      <c r="G37" s="176">
        <f t="shared" si="0"/>
        <v>0</v>
      </c>
      <c r="H37" s="174"/>
      <c r="I37" s="176">
        <f t="shared" si="1"/>
        <v>0</v>
      </c>
      <c r="J37" s="174"/>
      <c r="K37" s="176">
        <f t="shared" si="2"/>
        <v>0</v>
      </c>
      <c r="L37" s="176">
        <v>21</v>
      </c>
      <c r="M37" s="176">
        <f t="shared" si="3"/>
        <v>0</v>
      </c>
      <c r="N37" s="168">
        <v>0</v>
      </c>
      <c r="O37" s="168">
        <f t="shared" si="4"/>
        <v>0</v>
      </c>
      <c r="P37" s="168">
        <v>0.0018</v>
      </c>
      <c r="Q37" s="168">
        <f t="shared" si="5"/>
        <v>0.0072</v>
      </c>
      <c r="R37" s="168"/>
      <c r="S37" s="168"/>
      <c r="T37" s="168">
        <v>0.11</v>
      </c>
      <c r="U37" s="168">
        <f t="shared" si="6"/>
        <v>0.44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 t="s">
        <v>128</v>
      </c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</row>
    <row r="38" spans="1:60" ht="12.75" outlineLevel="1">
      <c r="A38" s="160">
        <v>25</v>
      </c>
      <c r="B38" s="166" t="s">
        <v>179</v>
      </c>
      <c r="C38" s="188" t="s">
        <v>180</v>
      </c>
      <c r="D38" s="168" t="s">
        <v>176</v>
      </c>
      <c r="E38" s="171">
        <v>1</v>
      </c>
      <c r="F38" s="174"/>
      <c r="G38" s="176">
        <f t="shared" si="0"/>
        <v>0</v>
      </c>
      <c r="H38" s="174"/>
      <c r="I38" s="176">
        <f t="shared" si="1"/>
        <v>0</v>
      </c>
      <c r="J38" s="174"/>
      <c r="K38" s="176">
        <f t="shared" si="2"/>
        <v>0</v>
      </c>
      <c r="L38" s="176">
        <v>21</v>
      </c>
      <c r="M38" s="176">
        <f t="shared" si="3"/>
        <v>0</v>
      </c>
      <c r="N38" s="168">
        <v>0</v>
      </c>
      <c r="O38" s="168">
        <f t="shared" si="4"/>
        <v>0</v>
      </c>
      <c r="P38" s="168">
        <v>0.004</v>
      </c>
      <c r="Q38" s="168">
        <f t="shared" si="5"/>
        <v>0.004</v>
      </c>
      <c r="R38" s="168"/>
      <c r="S38" s="168"/>
      <c r="T38" s="168">
        <v>0.27</v>
      </c>
      <c r="U38" s="168">
        <f t="shared" si="6"/>
        <v>0.27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 t="s">
        <v>128</v>
      </c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</row>
    <row r="39" spans="1:31" ht="12.75">
      <c r="A39" s="163" t="s">
        <v>123</v>
      </c>
      <c r="B39" s="167" t="s">
        <v>72</v>
      </c>
      <c r="C39" s="189" t="s">
        <v>73</v>
      </c>
      <c r="D39" s="169"/>
      <c r="E39" s="172"/>
      <c r="F39" s="177"/>
      <c r="G39" s="177">
        <f>SUMIF(AE40:AE40,"&lt;&gt;NOR",G40:G40)</f>
        <v>0</v>
      </c>
      <c r="H39" s="177"/>
      <c r="I39" s="177">
        <f>SUM(I40:I40)</f>
        <v>0</v>
      </c>
      <c r="J39" s="177"/>
      <c r="K39" s="177">
        <f>SUM(K40:K40)</f>
        <v>0</v>
      </c>
      <c r="L39" s="177"/>
      <c r="M39" s="177">
        <f>SUM(M40:M40)</f>
        <v>0</v>
      </c>
      <c r="N39" s="169"/>
      <c r="O39" s="169">
        <f>SUM(O40:O40)</f>
        <v>0</v>
      </c>
      <c r="P39" s="169"/>
      <c r="Q39" s="169">
        <f>SUM(Q40:Q40)</f>
        <v>0</v>
      </c>
      <c r="R39" s="169"/>
      <c r="S39" s="169"/>
      <c r="T39" s="169"/>
      <c r="U39" s="169">
        <f>SUM(U40:U40)</f>
        <v>9.25</v>
      </c>
      <c r="AE39" t="s">
        <v>124</v>
      </c>
    </row>
    <row r="40" spans="1:60" ht="12.75" outlineLevel="1">
      <c r="A40" s="160">
        <v>26</v>
      </c>
      <c r="B40" s="166" t="s">
        <v>181</v>
      </c>
      <c r="C40" s="188" t="s">
        <v>182</v>
      </c>
      <c r="D40" s="168" t="s">
        <v>167</v>
      </c>
      <c r="E40" s="171">
        <v>9.86</v>
      </c>
      <c r="F40" s="174"/>
      <c r="G40" s="176">
        <f>ROUND(E40*F40,2)</f>
        <v>0</v>
      </c>
      <c r="H40" s="174"/>
      <c r="I40" s="176">
        <f>ROUND(E40*H40,2)</f>
        <v>0</v>
      </c>
      <c r="J40" s="174"/>
      <c r="K40" s="176">
        <f>ROUND(E40*J40,2)</f>
        <v>0</v>
      </c>
      <c r="L40" s="176">
        <v>21</v>
      </c>
      <c r="M40" s="176">
        <f>G40*(1+L40/100)</f>
        <v>0</v>
      </c>
      <c r="N40" s="168">
        <v>0</v>
      </c>
      <c r="O40" s="168">
        <f>ROUND(E40*N40,5)</f>
        <v>0</v>
      </c>
      <c r="P40" s="168">
        <v>0</v>
      </c>
      <c r="Q40" s="168">
        <f>ROUND(E40*P40,5)</f>
        <v>0</v>
      </c>
      <c r="R40" s="168"/>
      <c r="S40" s="168"/>
      <c r="T40" s="168">
        <v>0.9385</v>
      </c>
      <c r="U40" s="168">
        <f>ROUND(E40*T40,2)</f>
        <v>9.25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 t="s">
        <v>128</v>
      </c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</row>
    <row r="41" spans="1:31" ht="12.75">
      <c r="A41" s="163" t="s">
        <v>123</v>
      </c>
      <c r="B41" s="167" t="s">
        <v>74</v>
      </c>
      <c r="C41" s="189" t="s">
        <v>75</v>
      </c>
      <c r="D41" s="169"/>
      <c r="E41" s="172"/>
      <c r="F41" s="177"/>
      <c r="G41" s="177">
        <f>SUMIF(AE42:AE50,"&lt;&gt;NOR",G42:G50)</f>
        <v>0</v>
      </c>
      <c r="H41" s="177"/>
      <c r="I41" s="177">
        <f>SUM(I42:I50)</f>
        <v>0</v>
      </c>
      <c r="J41" s="177"/>
      <c r="K41" s="177">
        <f>SUM(K42:K50)</f>
        <v>0</v>
      </c>
      <c r="L41" s="177"/>
      <c r="M41" s="177">
        <f>SUM(M42:M50)</f>
        <v>0</v>
      </c>
      <c r="N41" s="169"/>
      <c r="O41" s="169">
        <f>SUM(O42:O50)</f>
        <v>0.00812</v>
      </c>
      <c r="P41" s="169"/>
      <c r="Q41" s="169">
        <f>SUM(Q42:Q50)</f>
        <v>0.42025</v>
      </c>
      <c r="R41" s="169"/>
      <c r="S41" s="169"/>
      <c r="T41" s="169"/>
      <c r="U41" s="169">
        <f>SUM(U42:U50)</f>
        <v>11.2</v>
      </c>
      <c r="AE41" t="s">
        <v>124</v>
      </c>
    </row>
    <row r="42" spans="1:60" ht="12.75" outlineLevel="1">
      <c r="A42" s="160">
        <v>27</v>
      </c>
      <c r="B42" s="166" t="s">
        <v>183</v>
      </c>
      <c r="C42" s="188" t="s">
        <v>184</v>
      </c>
      <c r="D42" s="168" t="s">
        <v>185</v>
      </c>
      <c r="E42" s="171">
        <v>3.2</v>
      </c>
      <c r="F42" s="174"/>
      <c r="G42" s="176">
        <f aca="true" t="shared" si="7" ref="G42:G50">ROUND(E42*F42,2)</f>
        <v>0</v>
      </c>
      <c r="H42" s="174"/>
      <c r="I42" s="176">
        <f aca="true" t="shared" si="8" ref="I42:I50">ROUND(E42*H42,2)</f>
        <v>0</v>
      </c>
      <c r="J42" s="174"/>
      <c r="K42" s="176">
        <f aca="true" t="shared" si="9" ref="K42:K50">ROUND(E42*J42,2)</f>
        <v>0</v>
      </c>
      <c r="L42" s="176">
        <v>21</v>
      </c>
      <c r="M42" s="176">
        <f aca="true" t="shared" si="10" ref="M42:M50">G42*(1+L42/100)</f>
        <v>0</v>
      </c>
      <c r="N42" s="168">
        <v>0.00049</v>
      </c>
      <c r="O42" s="168">
        <f aca="true" t="shared" si="11" ref="O42:O50">ROUND(E42*N42,5)</f>
        <v>0.00157</v>
      </c>
      <c r="P42" s="168">
        <v>0.12545</v>
      </c>
      <c r="Q42" s="168">
        <f aca="true" t="shared" si="12" ref="Q42:Q50">ROUND(E42*P42,5)</f>
        <v>0.40144</v>
      </c>
      <c r="R42" s="168"/>
      <c r="S42" s="168"/>
      <c r="T42" s="168">
        <v>1.76268</v>
      </c>
      <c r="U42" s="168">
        <f aca="true" t="shared" si="13" ref="U42:U50">ROUND(E42*T42,2)</f>
        <v>5.64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59" t="s">
        <v>131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</row>
    <row r="43" spans="1:60" ht="12.75" outlineLevel="1">
      <c r="A43" s="160">
        <v>28</v>
      </c>
      <c r="B43" s="166" t="s">
        <v>186</v>
      </c>
      <c r="C43" s="188" t="s">
        <v>187</v>
      </c>
      <c r="D43" s="168" t="s">
        <v>185</v>
      </c>
      <c r="E43" s="171">
        <v>9.5</v>
      </c>
      <c r="F43" s="174"/>
      <c r="G43" s="176">
        <f t="shared" si="7"/>
        <v>0</v>
      </c>
      <c r="H43" s="174"/>
      <c r="I43" s="176">
        <f t="shared" si="8"/>
        <v>0</v>
      </c>
      <c r="J43" s="174"/>
      <c r="K43" s="176">
        <f t="shared" si="9"/>
        <v>0</v>
      </c>
      <c r="L43" s="176">
        <v>21</v>
      </c>
      <c r="M43" s="176">
        <f t="shared" si="10"/>
        <v>0</v>
      </c>
      <c r="N43" s="168">
        <v>0</v>
      </c>
      <c r="O43" s="168">
        <f t="shared" si="11"/>
        <v>0</v>
      </c>
      <c r="P43" s="168">
        <v>0.00198</v>
      </c>
      <c r="Q43" s="168">
        <f t="shared" si="12"/>
        <v>0.01881</v>
      </c>
      <c r="R43" s="168"/>
      <c r="S43" s="168"/>
      <c r="T43" s="168">
        <v>0.083</v>
      </c>
      <c r="U43" s="168">
        <f t="shared" si="13"/>
        <v>0.79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 t="s">
        <v>128</v>
      </c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</row>
    <row r="44" spans="1:60" ht="12.75" outlineLevel="1">
      <c r="A44" s="160">
        <v>29</v>
      </c>
      <c r="B44" s="166" t="s">
        <v>188</v>
      </c>
      <c r="C44" s="188" t="s">
        <v>189</v>
      </c>
      <c r="D44" s="168" t="s">
        <v>185</v>
      </c>
      <c r="E44" s="171">
        <v>5</v>
      </c>
      <c r="F44" s="174"/>
      <c r="G44" s="176">
        <f t="shared" si="7"/>
        <v>0</v>
      </c>
      <c r="H44" s="174"/>
      <c r="I44" s="176">
        <f t="shared" si="8"/>
        <v>0</v>
      </c>
      <c r="J44" s="174"/>
      <c r="K44" s="176">
        <f t="shared" si="9"/>
        <v>0</v>
      </c>
      <c r="L44" s="176">
        <v>21</v>
      </c>
      <c r="M44" s="176">
        <f t="shared" si="10"/>
        <v>0</v>
      </c>
      <c r="N44" s="168">
        <v>0.00131</v>
      </c>
      <c r="O44" s="168">
        <f t="shared" si="11"/>
        <v>0.00655</v>
      </c>
      <c r="P44" s="168">
        <v>0</v>
      </c>
      <c r="Q44" s="168">
        <f t="shared" si="12"/>
        <v>0</v>
      </c>
      <c r="R44" s="168"/>
      <c r="S44" s="168"/>
      <c r="T44" s="168">
        <v>0.797</v>
      </c>
      <c r="U44" s="168">
        <f t="shared" si="13"/>
        <v>3.99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59" t="s">
        <v>128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</row>
    <row r="45" spans="1:60" ht="12.75" outlineLevel="1">
      <c r="A45" s="160">
        <v>30</v>
      </c>
      <c r="B45" s="166" t="s">
        <v>190</v>
      </c>
      <c r="C45" s="188" t="s">
        <v>191</v>
      </c>
      <c r="D45" s="168" t="s">
        <v>185</v>
      </c>
      <c r="E45" s="171">
        <v>12</v>
      </c>
      <c r="F45" s="174"/>
      <c r="G45" s="176">
        <f t="shared" si="7"/>
        <v>0</v>
      </c>
      <c r="H45" s="174"/>
      <c r="I45" s="176">
        <f t="shared" si="8"/>
        <v>0</v>
      </c>
      <c r="J45" s="174"/>
      <c r="K45" s="176">
        <f t="shared" si="9"/>
        <v>0</v>
      </c>
      <c r="L45" s="176">
        <v>21</v>
      </c>
      <c r="M45" s="176">
        <f t="shared" si="10"/>
        <v>0</v>
      </c>
      <c r="N45" s="168">
        <v>0</v>
      </c>
      <c r="O45" s="168">
        <f t="shared" si="11"/>
        <v>0</v>
      </c>
      <c r="P45" s="168">
        <v>0</v>
      </c>
      <c r="Q45" s="168">
        <f t="shared" si="12"/>
        <v>0</v>
      </c>
      <c r="R45" s="168"/>
      <c r="S45" s="168"/>
      <c r="T45" s="168">
        <v>0</v>
      </c>
      <c r="U45" s="168">
        <f t="shared" si="13"/>
        <v>0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 t="s">
        <v>128</v>
      </c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</row>
    <row r="46" spans="1:60" ht="12.75" outlineLevel="1">
      <c r="A46" s="160">
        <v>31</v>
      </c>
      <c r="B46" s="166" t="s">
        <v>192</v>
      </c>
      <c r="C46" s="188" t="s">
        <v>193</v>
      </c>
      <c r="D46" s="168" t="s">
        <v>176</v>
      </c>
      <c r="E46" s="171">
        <v>3</v>
      </c>
      <c r="F46" s="174"/>
      <c r="G46" s="176">
        <f t="shared" si="7"/>
        <v>0</v>
      </c>
      <c r="H46" s="174"/>
      <c r="I46" s="176">
        <f t="shared" si="8"/>
        <v>0</v>
      </c>
      <c r="J46" s="174"/>
      <c r="K46" s="176">
        <f t="shared" si="9"/>
        <v>0</v>
      </c>
      <c r="L46" s="176">
        <v>21</v>
      </c>
      <c r="M46" s="176">
        <f t="shared" si="10"/>
        <v>0</v>
      </c>
      <c r="N46" s="168">
        <v>0</v>
      </c>
      <c r="O46" s="168">
        <f t="shared" si="11"/>
        <v>0</v>
      </c>
      <c r="P46" s="168">
        <v>0</v>
      </c>
      <c r="Q46" s="168">
        <f t="shared" si="12"/>
        <v>0</v>
      </c>
      <c r="R46" s="168"/>
      <c r="S46" s="168"/>
      <c r="T46" s="168">
        <v>0.259</v>
      </c>
      <c r="U46" s="168">
        <f t="shared" si="13"/>
        <v>0.78</v>
      </c>
      <c r="V46" s="159"/>
      <c r="W46" s="159"/>
      <c r="X46" s="159"/>
      <c r="Y46" s="159"/>
      <c r="Z46" s="159"/>
      <c r="AA46" s="159"/>
      <c r="AB46" s="159"/>
      <c r="AC46" s="159"/>
      <c r="AD46" s="159"/>
      <c r="AE46" s="159" t="s">
        <v>128</v>
      </c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</row>
    <row r="47" spans="1:60" ht="12.75" outlineLevel="1">
      <c r="A47" s="160">
        <v>32</v>
      </c>
      <c r="B47" s="166" t="s">
        <v>194</v>
      </c>
      <c r="C47" s="188" t="s">
        <v>195</v>
      </c>
      <c r="D47" s="168" t="s">
        <v>176</v>
      </c>
      <c r="E47" s="171">
        <v>2</v>
      </c>
      <c r="F47" s="174"/>
      <c r="G47" s="176">
        <f t="shared" si="7"/>
        <v>0</v>
      </c>
      <c r="H47" s="174"/>
      <c r="I47" s="176">
        <f t="shared" si="8"/>
        <v>0</v>
      </c>
      <c r="J47" s="174"/>
      <c r="K47" s="176">
        <f t="shared" si="9"/>
        <v>0</v>
      </c>
      <c r="L47" s="176">
        <v>21</v>
      </c>
      <c r="M47" s="176">
        <f t="shared" si="10"/>
        <v>0</v>
      </c>
      <c r="N47" s="168">
        <v>0</v>
      </c>
      <c r="O47" s="168">
        <f t="shared" si="11"/>
        <v>0</v>
      </c>
      <c r="P47" s="168">
        <v>0</v>
      </c>
      <c r="Q47" s="168">
        <f t="shared" si="12"/>
        <v>0</v>
      </c>
      <c r="R47" s="168"/>
      <c r="S47" s="168"/>
      <c r="T47" s="168">
        <v>0</v>
      </c>
      <c r="U47" s="168">
        <f t="shared" si="13"/>
        <v>0</v>
      </c>
      <c r="V47" s="159"/>
      <c r="W47" s="159"/>
      <c r="X47" s="159"/>
      <c r="Y47" s="159"/>
      <c r="Z47" s="159"/>
      <c r="AA47" s="159"/>
      <c r="AB47" s="159"/>
      <c r="AC47" s="159"/>
      <c r="AD47" s="159"/>
      <c r="AE47" s="159" t="s">
        <v>128</v>
      </c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</row>
    <row r="48" spans="1:60" ht="20.25" outlineLevel="1">
      <c r="A48" s="160">
        <v>33</v>
      </c>
      <c r="B48" s="166" t="s">
        <v>196</v>
      </c>
      <c r="C48" s="188" t="s">
        <v>197</v>
      </c>
      <c r="D48" s="168" t="s">
        <v>185</v>
      </c>
      <c r="E48" s="171">
        <v>12</v>
      </c>
      <c r="F48" s="174"/>
      <c r="G48" s="176">
        <f t="shared" si="7"/>
        <v>0</v>
      </c>
      <c r="H48" s="174"/>
      <c r="I48" s="176">
        <f t="shared" si="8"/>
        <v>0</v>
      </c>
      <c r="J48" s="174"/>
      <c r="K48" s="176">
        <f t="shared" si="9"/>
        <v>0</v>
      </c>
      <c r="L48" s="176">
        <v>21</v>
      </c>
      <c r="M48" s="176">
        <f t="shared" si="10"/>
        <v>0</v>
      </c>
      <c r="N48" s="168">
        <v>0</v>
      </c>
      <c r="O48" s="168">
        <f t="shared" si="11"/>
        <v>0</v>
      </c>
      <c r="P48" s="168">
        <v>0</v>
      </c>
      <c r="Q48" s="168">
        <f t="shared" si="12"/>
        <v>0</v>
      </c>
      <c r="R48" s="168"/>
      <c r="S48" s="168"/>
      <c r="T48" s="168">
        <v>0</v>
      </c>
      <c r="U48" s="168">
        <f t="shared" si="13"/>
        <v>0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59" t="s">
        <v>128</v>
      </c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</row>
    <row r="49" spans="1:60" ht="20.25" outlineLevel="1">
      <c r="A49" s="160">
        <v>34</v>
      </c>
      <c r="B49" s="166" t="s">
        <v>198</v>
      </c>
      <c r="C49" s="188" t="s">
        <v>199</v>
      </c>
      <c r="D49" s="168" t="s">
        <v>185</v>
      </c>
      <c r="E49" s="171">
        <v>5</v>
      </c>
      <c r="F49" s="174"/>
      <c r="G49" s="176">
        <f t="shared" si="7"/>
        <v>0</v>
      </c>
      <c r="H49" s="174"/>
      <c r="I49" s="176">
        <f t="shared" si="8"/>
        <v>0</v>
      </c>
      <c r="J49" s="174"/>
      <c r="K49" s="176">
        <f t="shared" si="9"/>
        <v>0</v>
      </c>
      <c r="L49" s="176">
        <v>21</v>
      </c>
      <c r="M49" s="176">
        <f t="shared" si="10"/>
        <v>0</v>
      </c>
      <c r="N49" s="168">
        <v>0</v>
      </c>
      <c r="O49" s="168">
        <f t="shared" si="11"/>
        <v>0</v>
      </c>
      <c r="P49" s="168">
        <v>0</v>
      </c>
      <c r="Q49" s="168">
        <f t="shared" si="12"/>
        <v>0</v>
      </c>
      <c r="R49" s="168"/>
      <c r="S49" s="168"/>
      <c r="T49" s="168">
        <v>0</v>
      </c>
      <c r="U49" s="168">
        <f t="shared" si="13"/>
        <v>0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 t="s">
        <v>128</v>
      </c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</row>
    <row r="50" spans="1:60" ht="12.75" outlineLevel="1">
      <c r="A50" s="160">
        <v>35</v>
      </c>
      <c r="B50" s="166" t="s">
        <v>200</v>
      </c>
      <c r="C50" s="188" t="s">
        <v>201</v>
      </c>
      <c r="D50" s="168" t="s">
        <v>0</v>
      </c>
      <c r="E50" s="171">
        <f>(G42+G43+G44+G45+G46+G47+G48+G49)/100</f>
        <v>0</v>
      </c>
      <c r="F50" s="174"/>
      <c r="G50" s="176">
        <f t="shared" si="7"/>
        <v>0</v>
      </c>
      <c r="H50" s="174"/>
      <c r="I50" s="176">
        <f t="shared" si="8"/>
        <v>0</v>
      </c>
      <c r="J50" s="174"/>
      <c r="K50" s="176">
        <f t="shared" si="9"/>
        <v>0</v>
      </c>
      <c r="L50" s="176">
        <v>21</v>
      </c>
      <c r="M50" s="176">
        <f t="shared" si="10"/>
        <v>0</v>
      </c>
      <c r="N50" s="168">
        <v>0</v>
      </c>
      <c r="O50" s="168">
        <f t="shared" si="11"/>
        <v>0</v>
      </c>
      <c r="P50" s="168">
        <v>0</v>
      </c>
      <c r="Q50" s="168">
        <f t="shared" si="12"/>
        <v>0</v>
      </c>
      <c r="R50" s="168"/>
      <c r="S50" s="168"/>
      <c r="T50" s="168">
        <v>0.2115</v>
      </c>
      <c r="U50" s="168">
        <f t="shared" si="13"/>
        <v>0</v>
      </c>
      <c r="V50" s="159"/>
      <c r="W50" s="159"/>
      <c r="X50" s="159"/>
      <c r="Y50" s="159"/>
      <c r="Z50" s="159"/>
      <c r="AA50" s="159"/>
      <c r="AB50" s="159"/>
      <c r="AC50" s="159"/>
      <c r="AD50" s="159"/>
      <c r="AE50" s="159" t="s">
        <v>128</v>
      </c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</row>
    <row r="51" spans="1:31" ht="12.75">
      <c r="A51" s="163" t="s">
        <v>123</v>
      </c>
      <c r="B51" s="167" t="s">
        <v>76</v>
      </c>
      <c r="C51" s="189" t="s">
        <v>77</v>
      </c>
      <c r="D51" s="169"/>
      <c r="E51" s="172"/>
      <c r="F51" s="177"/>
      <c r="G51" s="177">
        <f>SUMIF(AE52:AE61,"&lt;&gt;NOR",G52:G61)</f>
        <v>0</v>
      </c>
      <c r="H51" s="177"/>
      <c r="I51" s="177">
        <f>SUM(I52:I61)</f>
        <v>0</v>
      </c>
      <c r="J51" s="177"/>
      <c r="K51" s="177">
        <f>SUM(K52:K61)</f>
        <v>0</v>
      </c>
      <c r="L51" s="177"/>
      <c r="M51" s="177">
        <f>SUM(M52:M61)</f>
        <v>0</v>
      </c>
      <c r="N51" s="169"/>
      <c r="O51" s="169">
        <f>SUM(O52:O61)</f>
        <v>0.11248</v>
      </c>
      <c r="P51" s="169"/>
      <c r="Q51" s="169">
        <f>SUM(Q52:Q61)</f>
        <v>0.55448</v>
      </c>
      <c r="R51" s="169"/>
      <c r="S51" s="169"/>
      <c r="T51" s="169"/>
      <c r="U51" s="169">
        <f>SUM(U52:U61)</f>
        <v>33.54</v>
      </c>
      <c r="AE51" t="s">
        <v>124</v>
      </c>
    </row>
    <row r="52" spans="1:60" ht="20.25" outlineLevel="1">
      <c r="A52" s="160">
        <v>36</v>
      </c>
      <c r="B52" s="166" t="s">
        <v>202</v>
      </c>
      <c r="C52" s="188" t="s">
        <v>203</v>
      </c>
      <c r="D52" s="168" t="s">
        <v>185</v>
      </c>
      <c r="E52" s="171">
        <v>12.5</v>
      </c>
      <c r="F52" s="174"/>
      <c r="G52" s="176">
        <f aca="true" t="shared" si="14" ref="G52:G61">ROUND(E52*F52,2)</f>
        <v>0</v>
      </c>
      <c r="H52" s="174"/>
      <c r="I52" s="176">
        <f aca="true" t="shared" si="15" ref="I52:I61">ROUND(E52*H52,2)</f>
        <v>0</v>
      </c>
      <c r="J52" s="174"/>
      <c r="K52" s="176">
        <f aca="true" t="shared" si="16" ref="K52:K61">ROUND(E52*J52,2)</f>
        <v>0</v>
      </c>
      <c r="L52" s="176">
        <v>21</v>
      </c>
      <c r="M52" s="176">
        <f aca="true" t="shared" si="17" ref="M52:M61">G52*(1+L52/100)</f>
        <v>0</v>
      </c>
      <c r="N52" s="168">
        <v>0.00049</v>
      </c>
      <c r="O52" s="168">
        <f aca="true" t="shared" si="18" ref="O52:O61">ROUND(E52*N52,5)</f>
        <v>0.00613</v>
      </c>
      <c r="P52" s="168">
        <v>0.04308</v>
      </c>
      <c r="Q52" s="168">
        <f aca="true" t="shared" si="19" ref="Q52:Q61">ROUND(E52*P52,5)</f>
        <v>0.5385</v>
      </c>
      <c r="R52" s="168"/>
      <c r="S52" s="168"/>
      <c r="T52" s="168">
        <v>0.85327</v>
      </c>
      <c r="U52" s="168">
        <f aca="true" t="shared" si="20" ref="U52:U61">ROUND(E52*T52,2)</f>
        <v>10.67</v>
      </c>
      <c r="V52" s="159"/>
      <c r="W52" s="159"/>
      <c r="X52" s="159"/>
      <c r="Y52" s="159"/>
      <c r="Z52" s="159"/>
      <c r="AA52" s="159"/>
      <c r="AB52" s="159"/>
      <c r="AC52" s="159"/>
      <c r="AD52" s="159"/>
      <c r="AE52" s="159" t="s">
        <v>131</v>
      </c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</row>
    <row r="53" spans="1:60" ht="20.25" outlineLevel="1">
      <c r="A53" s="160">
        <v>37</v>
      </c>
      <c r="B53" s="166" t="s">
        <v>204</v>
      </c>
      <c r="C53" s="188" t="s">
        <v>205</v>
      </c>
      <c r="D53" s="168" t="s">
        <v>185</v>
      </c>
      <c r="E53" s="171">
        <v>7.5</v>
      </c>
      <c r="F53" s="174"/>
      <c r="G53" s="176">
        <f t="shared" si="14"/>
        <v>0</v>
      </c>
      <c r="H53" s="174"/>
      <c r="I53" s="176">
        <f t="shared" si="15"/>
        <v>0</v>
      </c>
      <c r="J53" s="174"/>
      <c r="K53" s="176">
        <f t="shared" si="16"/>
        <v>0</v>
      </c>
      <c r="L53" s="176">
        <v>21</v>
      </c>
      <c r="M53" s="176">
        <f t="shared" si="17"/>
        <v>0</v>
      </c>
      <c r="N53" s="168">
        <v>0</v>
      </c>
      <c r="O53" s="168">
        <f t="shared" si="18"/>
        <v>0</v>
      </c>
      <c r="P53" s="168">
        <v>0.00213</v>
      </c>
      <c r="Q53" s="168">
        <f t="shared" si="19"/>
        <v>0.01598</v>
      </c>
      <c r="R53" s="168"/>
      <c r="S53" s="168"/>
      <c r="T53" s="168">
        <v>0.173</v>
      </c>
      <c r="U53" s="168">
        <f t="shared" si="20"/>
        <v>1.3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59" t="s">
        <v>128</v>
      </c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</row>
    <row r="54" spans="1:60" ht="12.75" outlineLevel="1">
      <c r="A54" s="160">
        <v>38</v>
      </c>
      <c r="B54" s="166" t="s">
        <v>206</v>
      </c>
      <c r="C54" s="188" t="s">
        <v>207</v>
      </c>
      <c r="D54" s="168" t="s">
        <v>185</v>
      </c>
      <c r="E54" s="171">
        <v>6</v>
      </c>
      <c r="F54" s="174"/>
      <c r="G54" s="176">
        <f t="shared" si="14"/>
        <v>0</v>
      </c>
      <c r="H54" s="174"/>
      <c r="I54" s="176">
        <f t="shared" si="15"/>
        <v>0</v>
      </c>
      <c r="J54" s="174"/>
      <c r="K54" s="176">
        <f t="shared" si="16"/>
        <v>0</v>
      </c>
      <c r="L54" s="176">
        <v>21</v>
      </c>
      <c r="M54" s="176">
        <f t="shared" si="17"/>
        <v>0</v>
      </c>
      <c r="N54" s="168">
        <v>0.00433</v>
      </c>
      <c r="O54" s="168">
        <f t="shared" si="18"/>
        <v>0.02598</v>
      </c>
      <c r="P54" s="168">
        <v>0</v>
      </c>
      <c r="Q54" s="168">
        <f t="shared" si="19"/>
        <v>0</v>
      </c>
      <c r="R54" s="168"/>
      <c r="S54" s="168"/>
      <c r="T54" s="168">
        <v>0.7402</v>
      </c>
      <c r="U54" s="168">
        <f t="shared" si="20"/>
        <v>4.44</v>
      </c>
      <c r="V54" s="159"/>
      <c r="W54" s="159"/>
      <c r="X54" s="159"/>
      <c r="Y54" s="159"/>
      <c r="Z54" s="159"/>
      <c r="AA54" s="159"/>
      <c r="AB54" s="159"/>
      <c r="AC54" s="159"/>
      <c r="AD54" s="159"/>
      <c r="AE54" s="159" t="s">
        <v>131</v>
      </c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</row>
    <row r="55" spans="1:60" ht="12.75" outlineLevel="1">
      <c r="A55" s="160">
        <v>39</v>
      </c>
      <c r="B55" s="166" t="s">
        <v>208</v>
      </c>
      <c r="C55" s="188" t="s">
        <v>209</v>
      </c>
      <c r="D55" s="168" t="s">
        <v>185</v>
      </c>
      <c r="E55" s="171">
        <v>6.5</v>
      </c>
      <c r="F55" s="174"/>
      <c r="G55" s="176">
        <f t="shared" si="14"/>
        <v>0</v>
      </c>
      <c r="H55" s="174"/>
      <c r="I55" s="176">
        <f t="shared" si="15"/>
        <v>0</v>
      </c>
      <c r="J55" s="174"/>
      <c r="K55" s="176">
        <f t="shared" si="16"/>
        <v>0</v>
      </c>
      <c r="L55" s="176">
        <v>21</v>
      </c>
      <c r="M55" s="176">
        <f t="shared" si="17"/>
        <v>0</v>
      </c>
      <c r="N55" s="168">
        <v>0.00615</v>
      </c>
      <c r="O55" s="168">
        <f t="shared" si="18"/>
        <v>0.03998</v>
      </c>
      <c r="P55" s="168">
        <v>0</v>
      </c>
      <c r="Q55" s="168">
        <f t="shared" si="19"/>
        <v>0</v>
      </c>
      <c r="R55" s="168"/>
      <c r="S55" s="168"/>
      <c r="T55" s="168">
        <v>1.05215</v>
      </c>
      <c r="U55" s="168">
        <f t="shared" si="20"/>
        <v>6.84</v>
      </c>
      <c r="V55" s="159"/>
      <c r="W55" s="159"/>
      <c r="X55" s="159"/>
      <c r="Y55" s="159"/>
      <c r="Z55" s="159"/>
      <c r="AA55" s="159"/>
      <c r="AB55" s="159"/>
      <c r="AC55" s="159"/>
      <c r="AD55" s="159"/>
      <c r="AE55" s="159" t="s">
        <v>131</v>
      </c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</row>
    <row r="56" spans="1:60" ht="12.75" outlineLevel="1">
      <c r="A56" s="160">
        <v>40</v>
      </c>
      <c r="B56" s="166" t="s">
        <v>210</v>
      </c>
      <c r="C56" s="188" t="s">
        <v>211</v>
      </c>
      <c r="D56" s="168" t="s">
        <v>185</v>
      </c>
      <c r="E56" s="171">
        <v>7</v>
      </c>
      <c r="F56" s="174"/>
      <c r="G56" s="176">
        <f t="shared" si="14"/>
        <v>0</v>
      </c>
      <c r="H56" s="174"/>
      <c r="I56" s="176">
        <f t="shared" si="15"/>
        <v>0</v>
      </c>
      <c r="J56" s="174"/>
      <c r="K56" s="176">
        <f t="shared" si="16"/>
        <v>0</v>
      </c>
      <c r="L56" s="176">
        <v>21</v>
      </c>
      <c r="M56" s="176">
        <f t="shared" si="17"/>
        <v>0</v>
      </c>
      <c r="N56" s="168">
        <v>0.00577</v>
      </c>
      <c r="O56" s="168">
        <f t="shared" si="18"/>
        <v>0.04039</v>
      </c>
      <c r="P56" s="168">
        <v>0</v>
      </c>
      <c r="Q56" s="168">
        <f t="shared" si="19"/>
        <v>0</v>
      </c>
      <c r="R56" s="168"/>
      <c r="S56" s="168"/>
      <c r="T56" s="168">
        <v>0.97723</v>
      </c>
      <c r="U56" s="168">
        <f t="shared" si="20"/>
        <v>6.84</v>
      </c>
      <c r="V56" s="159"/>
      <c r="W56" s="159"/>
      <c r="X56" s="159"/>
      <c r="Y56" s="159"/>
      <c r="Z56" s="159"/>
      <c r="AA56" s="159"/>
      <c r="AB56" s="159"/>
      <c r="AC56" s="159"/>
      <c r="AD56" s="159"/>
      <c r="AE56" s="159" t="s">
        <v>131</v>
      </c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</row>
    <row r="57" spans="1:60" ht="12.75" outlineLevel="1">
      <c r="A57" s="160">
        <v>41</v>
      </c>
      <c r="B57" s="166" t="s">
        <v>212</v>
      </c>
      <c r="C57" s="188" t="s">
        <v>213</v>
      </c>
      <c r="D57" s="168" t="s">
        <v>185</v>
      </c>
      <c r="E57" s="171">
        <v>6</v>
      </c>
      <c r="F57" s="174"/>
      <c r="G57" s="176">
        <f t="shared" si="14"/>
        <v>0</v>
      </c>
      <c r="H57" s="174"/>
      <c r="I57" s="176">
        <f t="shared" si="15"/>
        <v>0</v>
      </c>
      <c r="J57" s="174"/>
      <c r="K57" s="176">
        <f t="shared" si="16"/>
        <v>0</v>
      </c>
      <c r="L57" s="176">
        <v>21</v>
      </c>
      <c r="M57" s="176">
        <f t="shared" si="17"/>
        <v>0</v>
      </c>
      <c r="N57" s="168">
        <v>0</v>
      </c>
      <c r="O57" s="168">
        <f t="shared" si="18"/>
        <v>0</v>
      </c>
      <c r="P57" s="168">
        <v>0</v>
      </c>
      <c r="Q57" s="168">
        <f t="shared" si="19"/>
        <v>0</v>
      </c>
      <c r="R57" s="168"/>
      <c r="S57" s="168"/>
      <c r="T57" s="168">
        <v>0.114</v>
      </c>
      <c r="U57" s="168">
        <f t="shared" si="20"/>
        <v>0.68</v>
      </c>
      <c r="V57" s="159"/>
      <c r="W57" s="159"/>
      <c r="X57" s="159"/>
      <c r="Y57" s="159"/>
      <c r="Z57" s="159"/>
      <c r="AA57" s="159"/>
      <c r="AB57" s="159"/>
      <c r="AC57" s="159"/>
      <c r="AD57" s="159"/>
      <c r="AE57" s="159" t="s">
        <v>128</v>
      </c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</row>
    <row r="58" spans="1:60" ht="12.75" outlineLevel="1">
      <c r="A58" s="160">
        <v>42</v>
      </c>
      <c r="B58" s="166" t="s">
        <v>214</v>
      </c>
      <c r="C58" s="188" t="s">
        <v>215</v>
      </c>
      <c r="D58" s="168" t="s">
        <v>185</v>
      </c>
      <c r="E58" s="171">
        <v>6.5</v>
      </c>
      <c r="F58" s="174"/>
      <c r="G58" s="176">
        <f t="shared" si="14"/>
        <v>0</v>
      </c>
      <c r="H58" s="174"/>
      <c r="I58" s="176">
        <f t="shared" si="15"/>
        <v>0</v>
      </c>
      <c r="J58" s="174"/>
      <c r="K58" s="176">
        <f t="shared" si="16"/>
        <v>0</v>
      </c>
      <c r="L58" s="176">
        <v>21</v>
      </c>
      <c r="M58" s="176">
        <f t="shared" si="17"/>
        <v>0</v>
      </c>
      <c r="N58" s="168">
        <v>0</v>
      </c>
      <c r="O58" s="168">
        <f t="shared" si="18"/>
        <v>0</v>
      </c>
      <c r="P58" s="168">
        <v>0</v>
      </c>
      <c r="Q58" s="168">
        <f t="shared" si="19"/>
        <v>0</v>
      </c>
      <c r="R58" s="168"/>
      <c r="S58" s="168"/>
      <c r="T58" s="168">
        <v>0.145</v>
      </c>
      <c r="U58" s="168">
        <f t="shared" si="20"/>
        <v>0.94</v>
      </c>
      <c r="V58" s="159"/>
      <c r="W58" s="159"/>
      <c r="X58" s="159"/>
      <c r="Y58" s="159"/>
      <c r="Z58" s="159"/>
      <c r="AA58" s="159"/>
      <c r="AB58" s="159"/>
      <c r="AC58" s="159"/>
      <c r="AD58" s="159"/>
      <c r="AE58" s="159" t="s">
        <v>128</v>
      </c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</row>
    <row r="59" spans="1:60" ht="12.75" outlineLevel="1">
      <c r="A59" s="160">
        <v>43</v>
      </c>
      <c r="B59" s="166" t="s">
        <v>216</v>
      </c>
      <c r="C59" s="188" t="s">
        <v>217</v>
      </c>
      <c r="D59" s="168" t="s">
        <v>185</v>
      </c>
      <c r="E59" s="171">
        <v>7</v>
      </c>
      <c r="F59" s="174"/>
      <c r="G59" s="176">
        <f t="shared" si="14"/>
        <v>0</v>
      </c>
      <c r="H59" s="174"/>
      <c r="I59" s="176">
        <f t="shared" si="15"/>
        <v>0</v>
      </c>
      <c r="J59" s="174"/>
      <c r="K59" s="176">
        <f t="shared" si="16"/>
        <v>0</v>
      </c>
      <c r="L59" s="176">
        <v>21</v>
      </c>
      <c r="M59" s="176">
        <f t="shared" si="17"/>
        <v>0</v>
      </c>
      <c r="N59" s="168">
        <v>0</v>
      </c>
      <c r="O59" s="168">
        <f t="shared" si="18"/>
        <v>0</v>
      </c>
      <c r="P59" s="168">
        <v>0</v>
      </c>
      <c r="Q59" s="168">
        <f t="shared" si="19"/>
        <v>0</v>
      </c>
      <c r="R59" s="168"/>
      <c r="S59" s="168"/>
      <c r="T59" s="168">
        <v>0.175</v>
      </c>
      <c r="U59" s="168">
        <f t="shared" si="20"/>
        <v>1.23</v>
      </c>
      <c r="V59" s="159"/>
      <c r="W59" s="159"/>
      <c r="X59" s="159"/>
      <c r="Y59" s="159"/>
      <c r="Z59" s="159"/>
      <c r="AA59" s="159"/>
      <c r="AB59" s="159"/>
      <c r="AC59" s="159"/>
      <c r="AD59" s="159"/>
      <c r="AE59" s="159" t="s">
        <v>128</v>
      </c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</row>
    <row r="60" spans="1:60" ht="12.75" outlineLevel="1">
      <c r="A60" s="160">
        <v>44</v>
      </c>
      <c r="B60" s="166" t="s">
        <v>218</v>
      </c>
      <c r="C60" s="188" t="s">
        <v>219</v>
      </c>
      <c r="D60" s="168" t="s">
        <v>185</v>
      </c>
      <c r="E60" s="171">
        <v>19.5</v>
      </c>
      <c r="F60" s="174"/>
      <c r="G60" s="176">
        <f t="shared" si="14"/>
        <v>0</v>
      </c>
      <c r="H60" s="174"/>
      <c r="I60" s="176">
        <f t="shared" si="15"/>
        <v>0</v>
      </c>
      <c r="J60" s="174"/>
      <c r="K60" s="176">
        <f t="shared" si="16"/>
        <v>0</v>
      </c>
      <c r="L60" s="176">
        <v>21</v>
      </c>
      <c r="M60" s="176">
        <f t="shared" si="17"/>
        <v>0</v>
      </c>
      <c r="N60" s="168">
        <v>0</v>
      </c>
      <c r="O60" s="168">
        <f t="shared" si="18"/>
        <v>0</v>
      </c>
      <c r="P60" s="168">
        <v>0</v>
      </c>
      <c r="Q60" s="168">
        <f t="shared" si="19"/>
        <v>0</v>
      </c>
      <c r="R60" s="168"/>
      <c r="S60" s="168"/>
      <c r="T60" s="168">
        <v>0.031</v>
      </c>
      <c r="U60" s="168">
        <f t="shared" si="20"/>
        <v>0.6</v>
      </c>
      <c r="V60" s="159"/>
      <c r="W60" s="159"/>
      <c r="X60" s="159"/>
      <c r="Y60" s="159"/>
      <c r="Z60" s="159"/>
      <c r="AA60" s="159"/>
      <c r="AB60" s="159"/>
      <c r="AC60" s="159"/>
      <c r="AD60" s="159"/>
      <c r="AE60" s="159" t="s">
        <v>128</v>
      </c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</row>
    <row r="61" spans="1:60" ht="12.75" outlineLevel="1">
      <c r="A61" s="160">
        <v>45</v>
      </c>
      <c r="B61" s="166" t="s">
        <v>220</v>
      </c>
      <c r="C61" s="188" t="s">
        <v>221</v>
      </c>
      <c r="D61" s="168" t="s">
        <v>0</v>
      </c>
      <c r="E61" s="171">
        <f>(G52+G53+G54+G55+G56+G57+G58+G59+G60)/100</f>
        <v>0</v>
      </c>
      <c r="F61" s="174"/>
      <c r="G61" s="176">
        <f t="shared" si="14"/>
        <v>0</v>
      </c>
      <c r="H61" s="174"/>
      <c r="I61" s="176">
        <f t="shared" si="15"/>
        <v>0</v>
      </c>
      <c r="J61" s="174"/>
      <c r="K61" s="176">
        <f t="shared" si="16"/>
        <v>0</v>
      </c>
      <c r="L61" s="176">
        <v>21</v>
      </c>
      <c r="M61" s="176">
        <f t="shared" si="17"/>
        <v>0</v>
      </c>
      <c r="N61" s="168">
        <v>0</v>
      </c>
      <c r="O61" s="168">
        <f t="shared" si="18"/>
        <v>0</v>
      </c>
      <c r="P61" s="168">
        <v>0</v>
      </c>
      <c r="Q61" s="168">
        <f t="shared" si="19"/>
        <v>0</v>
      </c>
      <c r="R61" s="168"/>
      <c r="S61" s="168"/>
      <c r="T61" s="168">
        <v>1.327</v>
      </c>
      <c r="U61" s="168">
        <f t="shared" si="20"/>
        <v>0</v>
      </c>
      <c r="V61" s="159"/>
      <c r="W61" s="159"/>
      <c r="X61" s="159"/>
      <c r="Y61" s="159"/>
      <c r="Z61" s="159"/>
      <c r="AA61" s="159"/>
      <c r="AB61" s="159"/>
      <c r="AC61" s="159"/>
      <c r="AD61" s="159"/>
      <c r="AE61" s="159" t="s">
        <v>128</v>
      </c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</row>
    <row r="62" spans="1:31" ht="12.75">
      <c r="A62" s="163" t="s">
        <v>123</v>
      </c>
      <c r="B62" s="167" t="s">
        <v>78</v>
      </c>
      <c r="C62" s="189" t="s">
        <v>79</v>
      </c>
      <c r="D62" s="169"/>
      <c r="E62" s="172"/>
      <c r="F62" s="177"/>
      <c r="G62" s="177">
        <f>SUMIF(AE63:AE73,"&lt;&gt;NOR",G63:G73)</f>
        <v>0</v>
      </c>
      <c r="H62" s="177"/>
      <c r="I62" s="177">
        <f>SUM(I63:I73)</f>
        <v>0</v>
      </c>
      <c r="J62" s="177"/>
      <c r="K62" s="177">
        <f>SUM(K63:K73)</f>
        <v>0</v>
      </c>
      <c r="L62" s="177"/>
      <c r="M62" s="177">
        <f>SUM(M63:M73)</f>
        <v>0</v>
      </c>
      <c r="N62" s="169"/>
      <c r="O62" s="169">
        <f>SUM(O63:O73)</f>
        <v>0.15535</v>
      </c>
      <c r="P62" s="169"/>
      <c r="Q62" s="169">
        <f>SUM(Q63:Q73)</f>
        <v>0.13427</v>
      </c>
      <c r="R62" s="169"/>
      <c r="S62" s="169"/>
      <c r="T62" s="169"/>
      <c r="U62" s="169">
        <f>SUM(U63:U73)</f>
        <v>18.57</v>
      </c>
      <c r="AE62" t="s">
        <v>124</v>
      </c>
    </row>
    <row r="63" spans="1:60" ht="12.75" outlineLevel="1">
      <c r="A63" s="160">
        <v>46</v>
      </c>
      <c r="B63" s="166" t="s">
        <v>222</v>
      </c>
      <c r="C63" s="188" t="s">
        <v>223</v>
      </c>
      <c r="D63" s="168" t="s">
        <v>176</v>
      </c>
      <c r="E63" s="171">
        <v>2</v>
      </c>
      <c r="F63" s="174"/>
      <c r="G63" s="176">
        <f aca="true" t="shared" si="21" ref="G63:G73">ROUND(E63*F63,2)</f>
        <v>0</v>
      </c>
      <c r="H63" s="174"/>
      <c r="I63" s="176">
        <f aca="true" t="shared" si="22" ref="I63:I73">ROUND(E63*H63,2)</f>
        <v>0</v>
      </c>
      <c r="J63" s="174"/>
      <c r="K63" s="176">
        <f aca="true" t="shared" si="23" ref="K63:K73">ROUND(E63*J63,2)</f>
        <v>0</v>
      </c>
      <c r="L63" s="176">
        <v>21</v>
      </c>
      <c r="M63" s="176">
        <f aca="true" t="shared" si="24" ref="M63:M73">G63*(1+L63/100)</f>
        <v>0</v>
      </c>
      <c r="N63" s="168">
        <v>0</v>
      </c>
      <c r="O63" s="168">
        <f aca="true" t="shared" si="25" ref="O63:O73">ROUND(E63*N63,5)</f>
        <v>0</v>
      </c>
      <c r="P63" s="168">
        <v>0.01933</v>
      </c>
      <c r="Q63" s="168">
        <f aca="true" t="shared" si="26" ref="Q63:Q73">ROUND(E63*P63,5)</f>
        <v>0.03866</v>
      </c>
      <c r="R63" s="168"/>
      <c r="S63" s="168"/>
      <c r="T63" s="168">
        <v>0.64383</v>
      </c>
      <c r="U63" s="168">
        <f aca="true" t="shared" si="27" ref="U63:U73">ROUND(E63*T63,2)</f>
        <v>1.29</v>
      </c>
      <c r="V63" s="159"/>
      <c r="W63" s="159"/>
      <c r="X63" s="159"/>
      <c r="Y63" s="159"/>
      <c r="Z63" s="159"/>
      <c r="AA63" s="159"/>
      <c r="AB63" s="159"/>
      <c r="AC63" s="159"/>
      <c r="AD63" s="159"/>
      <c r="AE63" s="159" t="s">
        <v>131</v>
      </c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</row>
    <row r="64" spans="1:60" ht="12.75" outlineLevel="1">
      <c r="A64" s="160">
        <v>47</v>
      </c>
      <c r="B64" s="166" t="s">
        <v>224</v>
      </c>
      <c r="C64" s="188" t="s">
        <v>225</v>
      </c>
      <c r="D64" s="168" t="s">
        <v>176</v>
      </c>
      <c r="E64" s="171">
        <v>2</v>
      </c>
      <c r="F64" s="174"/>
      <c r="G64" s="176">
        <f t="shared" si="21"/>
        <v>0</v>
      </c>
      <c r="H64" s="174"/>
      <c r="I64" s="176">
        <f t="shared" si="22"/>
        <v>0</v>
      </c>
      <c r="J64" s="174"/>
      <c r="K64" s="176">
        <f t="shared" si="23"/>
        <v>0</v>
      </c>
      <c r="L64" s="176">
        <v>21</v>
      </c>
      <c r="M64" s="176">
        <f t="shared" si="24"/>
        <v>0</v>
      </c>
      <c r="N64" s="168">
        <v>0</v>
      </c>
      <c r="O64" s="168">
        <f t="shared" si="25"/>
        <v>0</v>
      </c>
      <c r="P64" s="168">
        <v>0.03187</v>
      </c>
      <c r="Q64" s="168">
        <f t="shared" si="26"/>
        <v>0.06374</v>
      </c>
      <c r="R64" s="168"/>
      <c r="S64" s="168"/>
      <c r="T64" s="168">
        <v>0.89376</v>
      </c>
      <c r="U64" s="168">
        <f t="shared" si="27"/>
        <v>1.79</v>
      </c>
      <c r="V64" s="159"/>
      <c r="W64" s="159"/>
      <c r="X64" s="159"/>
      <c r="Y64" s="159"/>
      <c r="Z64" s="159"/>
      <c r="AA64" s="159"/>
      <c r="AB64" s="159"/>
      <c r="AC64" s="159"/>
      <c r="AD64" s="159"/>
      <c r="AE64" s="159" t="s">
        <v>131</v>
      </c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</row>
    <row r="65" spans="1:60" ht="12.75" outlineLevel="1">
      <c r="A65" s="160">
        <v>48</v>
      </c>
      <c r="B65" s="166" t="s">
        <v>226</v>
      </c>
      <c r="C65" s="188" t="s">
        <v>227</v>
      </c>
      <c r="D65" s="168" t="s">
        <v>176</v>
      </c>
      <c r="E65" s="171">
        <v>1</v>
      </c>
      <c r="F65" s="174"/>
      <c r="G65" s="176">
        <f t="shared" si="21"/>
        <v>0</v>
      </c>
      <c r="H65" s="174"/>
      <c r="I65" s="176">
        <f t="shared" si="22"/>
        <v>0</v>
      </c>
      <c r="J65" s="174"/>
      <c r="K65" s="176">
        <f t="shared" si="23"/>
        <v>0</v>
      </c>
      <c r="L65" s="176">
        <v>21</v>
      </c>
      <c r="M65" s="176">
        <f t="shared" si="24"/>
        <v>0</v>
      </c>
      <c r="N65" s="168">
        <v>0</v>
      </c>
      <c r="O65" s="168">
        <f t="shared" si="25"/>
        <v>0</v>
      </c>
      <c r="P65" s="168">
        <v>0.03187</v>
      </c>
      <c r="Q65" s="168">
        <f t="shared" si="26"/>
        <v>0.03187</v>
      </c>
      <c r="R65" s="168"/>
      <c r="S65" s="168"/>
      <c r="T65" s="168">
        <v>0.89376</v>
      </c>
      <c r="U65" s="168">
        <f t="shared" si="27"/>
        <v>0.89</v>
      </c>
      <c r="V65" s="159"/>
      <c r="W65" s="159"/>
      <c r="X65" s="159"/>
      <c r="Y65" s="159"/>
      <c r="Z65" s="159"/>
      <c r="AA65" s="159"/>
      <c r="AB65" s="159"/>
      <c r="AC65" s="159"/>
      <c r="AD65" s="159"/>
      <c r="AE65" s="159" t="s">
        <v>131</v>
      </c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</row>
    <row r="66" spans="1:60" ht="20.25" outlineLevel="1">
      <c r="A66" s="160">
        <v>49</v>
      </c>
      <c r="B66" s="166" t="s">
        <v>228</v>
      </c>
      <c r="C66" s="188" t="s">
        <v>229</v>
      </c>
      <c r="D66" s="168" t="s">
        <v>176</v>
      </c>
      <c r="E66" s="171">
        <v>3</v>
      </c>
      <c r="F66" s="174"/>
      <c r="G66" s="176">
        <f t="shared" si="21"/>
        <v>0</v>
      </c>
      <c r="H66" s="174"/>
      <c r="I66" s="176">
        <f t="shared" si="22"/>
        <v>0</v>
      </c>
      <c r="J66" s="174"/>
      <c r="K66" s="176">
        <f t="shared" si="23"/>
        <v>0</v>
      </c>
      <c r="L66" s="176">
        <v>21</v>
      </c>
      <c r="M66" s="176">
        <f t="shared" si="24"/>
        <v>0</v>
      </c>
      <c r="N66" s="168">
        <v>0.009</v>
      </c>
      <c r="O66" s="168">
        <f t="shared" si="25"/>
        <v>0.027</v>
      </c>
      <c r="P66" s="168">
        <v>0</v>
      </c>
      <c r="Q66" s="168">
        <f t="shared" si="26"/>
        <v>0</v>
      </c>
      <c r="R66" s="168"/>
      <c r="S66" s="168"/>
      <c r="T66" s="168">
        <v>0</v>
      </c>
      <c r="U66" s="168">
        <f t="shared" si="27"/>
        <v>0</v>
      </c>
      <c r="V66" s="159"/>
      <c r="W66" s="159"/>
      <c r="X66" s="159"/>
      <c r="Y66" s="159"/>
      <c r="Z66" s="159"/>
      <c r="AA66" s="159"/>
      <c r="AB66" s="159"/>
      <c r="AC66" s="159"/>
      <c r="AD66" s="159"/>
      <c r="AE66" s="159" t="s">
        <v>230</v>
      </c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</row>
    <row r="67" spans="1:60" ht="12.75" outlineLevel="1">
      <c r="A67" s="160">
        <v>50</v>
      </c>
      <c r="B67" s="166" t="s">
        <v>231</v>
      </c>
      <c r="C67" s="188" t="s">
        <v>232</v>
      </c>
      <c r="D67" s="168" t="s">
        <v>176</v>
      </c>
      <c r="E67" s="171">
        <v>2</v>
      </c>
      <c r="F67" s="174"/>
      <c r="G67" s="176">
        <f t="shared" si="21"/>
        <v>0</v>
      </c>
      <c r="H67" s="174"/>
      <c r="I67" s="176">
        <f t="shared" si="22"/>
        <v>0</v>
      </c>
      <c r="J67" s="174"/>
      <c r="K67" s="176">
        <f t="shared" si="23"/>
        <v>0</v>
      </c>
      <c r="L67" s="176">
        <v>21</v>
      </c>
      <c r="M67" s="176">
        <f t="shared" si="24"/>
        <v>0</v>
      </c>
      <c r="N67" s="168">
        <v>0.01867</v>
      </c>
      <c r="O67" s="168">
        <f t="shared" si="25"/>
        <v>0.03734</v>
      </c>
      <c r="P67" s="168">
        <v>0</v>
      </c>
      <c r="Q67" s="168">
        <f t="shared" si="26"/>
        <v>0</v>
      </c>
      <c r="R67" s="168"/>
      <c r="S67" s="168"/>
      <c r="T67" s="168">
        <v>2.92136</v>
      </c>
      <c r="U67" s="168">
        <f t="shared" si="27"/>
        <v>5.84</v>
      </c>
      <c r="V67" s="159"/>
      <c r="W67" s="159"/>
      <c r="X67" s="159"/>
      <c r="Y67" s="159"/>
      <c r="Z67" s="159"/>
      <c r="AA67" s="159"/>
      <c r="AB67" s="159"/>
      <c r="AC67" s="159"/>
      <c r="AD67" s="159"/>
      <c r="AE67" s="159" t="s">
        <v>131</v>
      </c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</row>
    <row r="68" spans="1:60" ht="20.25" outlineLevel="1">
      <c r="A68" s="160">
        <v>51</v>
      </c>
      <c r="B68" s="166" t="s">
        <v>233</v>
      </c>
      <c r="C68" s="188" t="s">
        <v>234</v>
      </c>
      <c r="D68" s="168" t="s">
        <v>176</v>
      </c>
      <c r="E68" s="171">
        <v>3</v>
      </c>
      <c r="F68" s="174"/>
      <c r="G68" s="176">
        <f t="shared" si="21"/>
        <v>0</v>
      </c>
      <c r="H68" s="174"/>
      <c r="I68" s="176">
        <f t="shared" si="22"/>
        <v>0</v>
      </c>
      <c r="J68" s="174"/>
      <c r="K68" s="176">
        <f t="shared" si="23"/>
        <v>0</v>
      </c>
      <c r="L68" s="176">
        <v>21</v>
      </c>
      <c r="M68" s="176">
        <f t="shared" si="24"/>
        <v>0</v>
      </c>
      <c r="N68" s="168">
        <v>0.01867</v>
      </c>
      <c r="O68" s="168">
        <f t="shared" si="25"/>
        <v>0.05601</v>
      </c>
      <c r="P68" s="168">
        <v>0</v>
      </c>
      <c r="Q68" s="168">
        <f t="shared" si="26"/>
        <v>0</v>
      </c>
      <c r="R68" s="168"/>
      <c r="S68" s="168"/>
      <c r="T68" s="168">
        <v>2.92136</v>
      </c>
      <c r="U68" s="168">
        <f t="shared" si="27"/>
        <v>8.76</v>
      </c>
      <c r="V68" s="159"/>
      <c r="W68" s="159"/>
      <c r="X68" s="159"/>
      <c r="Y68" s="159"/>
      <c r="Z68" s="159"/>
      <c r="AA68" s="159"/>
      <c r="AB68" s="159"/>
      <c r="AC68" s="159"/>
      <c r="AD68" s="159"/>
      <c r="AE68" s="159" t="s">
        <v>131</v>
      </c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</row>
    <row r="69" spans="1:60" ht="12.75" outlineLevel="1">
      <c r="A69" s="160">
        <v>52</v>
      </c>
      <c r="B69" s="166" t="s">
        <v>235</v>
      </c>
      <c r="C69" s="188" t="s">
        <v>236</v>
      </c>
      <c r="D69" s="168" t="s">
        <v>176</v>
      </c>
      <c r="E69" s="171">
        <v>1</v>
      </c>
      <c r="F69" s="174"/>
      <c r="G69" s="176">
        <f t="shared" si="21"/>
        <v>0</v>
      </c>
      <c r="H69" s="174"/>
      <c r="I69" s="176">
        <f t="shared" si="22"/>
        <v>0</v>
      </c>
      <c r="J69" s="174"/>
      <c r="K69" s="176">
        <f t="shared" si="23"/>
        <v>0</v>
      </c>
      <c r="L69" s="176">
        <v>21</v>
      </c>
      <c r="M69" s="176">
        <f t="shared" si="24"/>
        <v>0</v>
      </c>
      <c r="N69" s="168">
        <v>0.005</v>
      </c>
      <c r="O69" s="168">
        <f t="shared" si="25"/>
        <v>0.005</v>
      </c>
      <c r="P69" s="168">
        <v>0</v>
      </c>
      <c r="Q69" s="168">
        <f t="shared" si="26"/>
        <v>0</v>
      </c>
      <c r="R69" s="168"/>
      <c r="S69" s="168"/>
      <c r="T69" s="168">
        <v>0</v>
      </c>
      <c r="U69" s="168">
        <f t="shared" si="27"/>
        <v>0</v>
      </c>
      <c r="V69" s="159"/>
      <c r="W69" s="159"/>
      <c r="X69" s="159"/>
      <c r="Y69" s="159"/>
      <c r="Z69" s="159"/>
      <c r="AA69" s="159"/>
      <c r="AB69" s="159"/>
      <c r="AC69" s="159"/>
      <c r="AD69" s="159"/>
      <c r="AE69" s="159" t="s">
        <v>230</v>
      </c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</row>
    <row r="70" spans="1:60" ht="12.75" outlineLevel="1">
      <c r="A70" s="160">
        <v>53</v>
      </c>
      <c r="B70" s="166" t="s">
        <v>237</v>
      </c>
      <c r="C70" s="188" t="s">
        <v>238</v>
      </c>
      <c r="D70" s="168" t="s">
        <v>176</v>
      </c>
      <c r="E70" s="171">
        <v>2</v>
      </c>
      <c r="F70" s="174"/>
      <c r="G70" s="176">
        <f t="shared" si="21"/>
        <v>0</v>
      </c>
      <c r="H70" s="174"/>
      <c r="I70" s="176">
        <f t="shared" si="22"/>
        <v>0</v>
      </c>
      <c r="J70" s="174"/>
      <c r="K70" s="176">
        <f t="shared" si="23"/>
        <v>0</v>
      </c>
      <c r="L70" s="176">
        <v>21</v>
      </c>
      <c r="M70" s="176">
        <f t="shared" si="24"/>
        <v>0</v>
      </c>
      <c r="N70" s="168">
        <v>0.005</v>
      </c>
      <c r="O70" s="168">
        <f t="shared" si="25"/>
        <v>0.01</v>
      </c>
      <c r="P70" s="168">
        <v>0</v>
      </c>
      <c r="Q70" s="168">
        <f t="shared" si="26"/>
        <v>0</v>
      </c>
      <c r="R70" s="168"/>
      <c r="S70" s="168"/>
      <c r="T70" s="168">
        <v>0</v>
      </c>
      <c r="U70" s="168">
        <f t="shared" si="27"/>
        <v>0</v>
      </c>
      <c r="V70" s="159"/>
      <c r="W70" s="159"/>
      <c r="X70" s="159"/>
      <c r="Y70" s="159"/>
      <c r="Z70" s="159"/>
      <c r="AA70" s="159"/>
      <c r="AB70" s="159"/>
      <c r="AC70" s="159"/>
      <c r="AD70" s="159"/>
      <c r="AE70" s="159" t="s">
        <v>230</v>
      </c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</row>
    <row r="71" spans="1:60" ht="20.25" outlineLevel="1">
      <c r="A71" s="160">
        <v>54</v>
      </c>
      <c r="B71" s="166" t="s">
        <v>239</v>
      </c>
      <c r="C71" s="188" t="s">
        <v>240</v>
      </c>
      <c r="D71" s="168" t="s">
        <v>176</v>
      </c>
      <c r="E71" s="171">
        <v>3</v>
      </c>
      <c r="F71" s="174"/>
      <c r="G71" s="176">
        <f t="shared" si="21"/>
        <v>0</v>
      </c>
      <c r="H71" s="174"/>
      <c r="I71" s="176">
        <f t="shared" si="22"/>
        <v>0</v>
      </c>
      <c r="J71" s="174"/>
      <c r="K71" s="176">
        <f t="shared" si="23"/>
        <v>0</v>
      </c>
      <c r="L71" s="176">
        <v>21</v>
      </c>
      <c r="M71" s="176">
        <f t="shared" si="24"/>
        <v>0</v>
      </c>
      <c r="N71" s="168">
        <v>0.005</v>
      </c>
      <c r="O71" s="168">
        <f t="shared" si="25"/>
        <v>0.015</v>
      </c>
      <c r="P71" s="168">
        <v>0</v>
      </c>
      <c r="Q71" s="168">
        <f t="shared" si="26"/>
        <v>0</v>
      </c>
      <c r="R71" s="168"/>
      <c r="S71" s="168"/>
      <c r="T71" s="168">
        <v>0</v>
      </c>
      <c r="U71" s="168">
        <f t="shared" si="27"/>
        <v>0</v>
      </c>
      <c r="V71" s="159"/>
      <c r="W71" s="159"/>
      <c r="X71" s="159"/>
      <c r="Y71" s="159"/>
      <c r="Z71" s="159"/>
      <c r="AA71" s="159"/>
      <c r="AB71" s="159"/>
      <c r="AC71" s="159"/>
      <c r="AD71" s="159"/>
      <c r="AE71" s="159" t="s">
        <v>230</v>
      </c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</row>
    <row r="72" spans="1:60" ht="12.75" outlineLevel="1">
      <c r="A72" s="160">
        <v>55</v>
      </c>
      <c r="B72" s="166" t="s">
        <v>241</v>
      </c>
      <c r="C72" s="188" t="s">
        <v>242</v>
      </c>
      <c r="D72" s="168" t="s">
        <v>243</v>
      </c>
      <c r="E72" s="171">
        <v>1</v>
      </c>
      <c r="F72" s="174"/>
      <c r="G72" s="176">
        <f t="shared" si="21"/>
        <v>0</v>
      </c>
      <c r="H72" s="174"/>
      <c r="I72" s="176">
        <f t="shared" si="22"/>
        <v>0</v>
      </c>
      <c r="J72" s="174"/>
      <c r="K72" s="176">
        <f t="shared" si="23"/>
        <v>0</v>
      </c>
      <c r="L72" s="176">
        <v>21</v>
      </c>
      <c r="M72" s="176">
        <f t="shared" si="24"/>
        <v>0</v>
      </c>
      <c r="N72" s="168">
        <v>0.005</v>
      </c>
      <c r="O72" s="168">
        <f t="shared" si="25"/>
        <v>0.005</v>
      </c>
      <c r="P72" s="168">
        <v>0</v>
      </c>
      <c r="Q72" s="168">
        <f t="shared" si="26"/>
        <v>0</v>
      </c>
      <c r="R72" s="168"/>
      <c r="S72" s="168"/>
      <c r="T72" s="168">
        <v>0</v>
      </c>
      <c r="U72" s="168">
        <f t="shared" si="27"/>
        <v>0</v>
      </c>
      <c r="V72" s="159"/>
      <c r="W72" s="159"/>
      <c r="X72" s="159"/>
      <c r="Y72" s="159"/>
      <c r="Z72" s="159"/>
      <c r="AA72" s="159"/>
      <c r="AB72" s="159"/>
      <c r="AC72" s="159"/>
      <c r="AD72" s="159"/>
      <c r="AE72" s="159" t="s">
        <v>230</v>
      </c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</row>
    <row r="73" spans="1:60" ht="12.75" outlineLevel="1">
      <c r="A73" s="160">
        <v>56</v>
      </c>
      <c r="B73" s="166" t="s">
        <v>244</v>
      </c>
      <c r="C73" s="188" t="s">
        <v>245</v>
      </c>
      <c r="D73" s="168" t="s">
        <v>0</v>
      </c>
      <c r="E73" s="171">
        <f>(G63+G64+G65+G66+G67+G68+G69+G70+G71+G72)/100</f>
        <v>0</v>
      </c>
      <c r="F73" s="174"/>
      <c r="G73" s="176">
        <f t="shared" si="21"/>
        <v>0</v>
      </c>
      <c r="H73" s="174"/>
      <c r="I73" s="176">
        <f t="shared" si="22"/>
        <v>0</v>
      </c>
      <c r="J73" s="174"/>
      <c r="K73" s="176">
        <f t="shared" si="23"/>
        <v>0</v>
      </c>
      <c r="L73" s="176">
        <v>21</v>
      </c>
      <c r="M73" s="176">
        <f t="shared" si="24"/>
        <v>0</v>
      </c>
      <c r="N73" s="168">
        <v>0</v>
      </c>
      <c r="O73" s="168">
        <f t="shared" si="25"/>
        <v>0</v>
      </c>
      <c r="P73" s="168">
        <v>0</v>
      </c>
      <c r="Q73" s="168">
        <f t="shared" si="26"/>
        <v>0</v>
      </c>
      <c r="R73" s="168"/>
      <c r="S73" s="168"/>
      <c r="T73" s="168">
        <v>1.629</v>
      </c>
      <c r="U73" s="168">
        <f t="shared" si="27"/>
        <v>0</v>
      </c>
      <c r="V73" s="159"/>
      <c r="W73" s="159"/>
      <c r="X73" s="159"/>
      <c r="Y73" s="159"/>
      <c r="Z73" s="159"/>
      <c r="AA73" s="159"/>
      <c r="AB73" s="159"/>
      <c r="AC73" s="159"/>
      <c r="AD73" s="159"/>
      <c r="AE73" s="159" t="s">
        <v>128</v>
      </c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</row>
    <row r="74" spans="1:31" ht="12.75">
      <c r="A74" s="163" t="s">
        <v>123</v>
      </c>
      <c r="B74" s="167" t="s">
        <v>80</v>
      </c>
      <c r="C74" s="189" t="s">
        <v>81</v>
      </c>
      <c r="D74" s="169"/>
      <c r="E74" s="172"/>
      <c r="F74" s="177"/>
      <c r="G74" s="177">
        <f>SUMIF(AE75:AE80,"&lt;&gt;NOR",G75:G80)</f>
        <v>0</v>
      </c>
      <c r="H74" s="177"/>
      <c r="I74" s="177">
        <f>SUM(I75:I80)</f>
        <v>0</v>
      </c>
      <c r="J74" s="177"/>
      <c r="K74" s="177">
        <f>SUM(K75:K80)</f>
        <v>0</v>
      </c>
      <c r="L74" s="177"/>
      <c r="M74" s="177">
        <f>SUM(M75:M80)</f>
        <v>0</v>
      </c>
      <c r="N74" s="169"/>
      <c r="O74" s="169">
        <f>SUM(O75:O80)</f>
        <v>0.059019999999999996</v>
      </c>
      <c r="P74" s="169"/>
      <c r="Q74" s="169">
        <f>SUM(Q75:Q80)</f>
        <v>0.016</v>
      </c>
      <c r="R74" s="169"/>
      <c r="S74" s="169"/>
      <c r="T74" s="169"/>
      <c r="U74" s="169">
        <f>SUM(U75:U80)</f>
        <v>6.609999999999999</v>
      </c>
      <c r="AE74" t="s">
        <v>124</v>
      </c>
    </row>
    <row r="75" spans="1:60" ht="12.75" outlineLevel="1">
      <c r="A75" s="160">
        <v>57</v>
      </c>
      <c r="B75" s="166" t="s">
        <v>246</v>
      </c>
      <c r="C75" s="188" t="s">
        <v>247</v>
      </c>
      <c r="D75" s="168" t="s">
        <v>185</v>
      </c>
      <c r="E75" s="171">
        <v>5</v>
      </c>
      <c r="F75" s="174"/>
      <c r="G75" s="176">
        <f aca="true" t="shared" si="28" ref="G75:G80">ROUND(E75*F75,2)</f>
        <v>0</v>
      </c>
      <c r="H75" s="174"/>
      <c r="I75" s="176">
        <f aca="true" t="shared" si="29" ref="I75:I80">ROUND(E75*H75,2)</f>
        <v>0</v>
      </c>
      <c r="J75" s="174"/>
      <c r="K75" s="176">
        <f aca="true" t="shared" si="30" ref="K75:K80">ROUND(E75*J75,2)</f>
        <v>0</v>
      </c>
      <c r="L75" s="176">
        <v>21</v>
      </c>
      <c r="M75" s="176">
        <f aca="true" t="shared" si="31" ref="M75:M80">G75*(1+L75/100)</f>
        <v>0</v>
      </c>
      <c r="N75" s="168">
        <v>2E-05</v>
      </c>
      <c r="O75" s="168">
        <f aca="true" t="shared" si="32" ref="O75:O80">ROUND(E75*N75,5)</f>
        <v>0.0001</v>
      </c>
      <c r="P75" s="168">
        <v>0.0032</v>
      </c>
      <c r="Q75" s="168">
        <f aca="true" t="shared" si="33" ref="Q75:Q80">ROUND(E75*P75,5)</f>
        <v>0.016</v>
      </c>
      <c r="R75" s="168"/>
      <c r="S75" s="168"/>
      <c r="T75" s="168">
        <v>0.053</v>
      </c>
      <c r="U75" s="168">
        <f aca="true" t="shared" si="34" ref="U75:U80">ROUND(E75*T75,2)</f>
        <v>0.27</v>
      </c>
      <c r="V75" s="159"/>
      <c r="W75" s="159"/>
      <c r="X75" s="159"/>
      <c r="Y75" s="159"/>
      <c r="Z75" s="159"/>
      <c r="AA75" s="159"/>
      <c r="AB75" s="159"/>
      <c r="AC75" s="159"/>
      <c r="AD75" s="159"/>
      <c r="AE75" s="159" t="s">
        <v>128</v>
      </c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</row>
    <row r="76" spans="1:60" ht="20.25" outlineLevel="1">
      <c r="A76" s="160">
        <v>58</v>
      </c>
      <c r="B76" s="166" t="s">
        <v>248</v>
      </c>
      <c r="C76" s="188" t="s">
        <v>249</v>
      </c>
      <c r="D76" s="168" t="s">
        <v>185</v>
      </c>
      <c r="E76" s="171">
        <v>4</v>
      </c>
      <c r="F76" s="174"/>
      <c r="G76" s="176">
        <f t="shared" si="28"/>
        <v>0</v>
      </c>
      <c r="H76" s="174"/>
      <c r="I76" s="176">
        <f t="shared" si="29"/>
        <v>0</v>
      </c>
      <c r="J76" s="174"/>
      <c r="K76" s="176">
        <f t="shared" si="30"/>
        <v>0</v>
      </c>
      <c r="L76" s="176">
        <v>21</v>
      </c>
      <c r="M76" s="176">
        <f t="shared" si="31"/>
        <v>0</v>
      </c>
      <c r="N76" s="168">
        <v>0.00588</v>
      </c>
      <c r="O76" s="168">
        <f t="shared" si="32"/>
        <v>0.02352</v>
      </c>
      <c r="P76" s="168">
        <v>0</v>
      </c>
      <c r="Q76" s="168">
        <f t="shared" si="33"/>
        <v>0</v>
      </c>
      <c r="R76" s="168"/>
      <c r="S76" s="168"/>
      <c r="T76" s="168">
        <v>0.4216</v>
      </c>
      <c r="U76" s="168">
        <f t="shared" si="34"/>
        <v>1.69</v>
      </c>
      <c r="V76" s="159"/>
      <c r="W76" s="159"/>
      <c r="X76" s="159"/>
      <c r="Y76" s="159"/>
      <c r="Z76" s="159"/>
      <c r="AA76" s="159"/>
      <c r="AB76" s="159"/>
      <c r="AC76" s="159"/>
      <c r="AD76" s="159"/>
      <c r="AE76" s="159" t="s">
        <v>128</v>
      </c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</row>
    <row r="77" spans="1:60" ht="20.25" outlineLevel="1">
      <c r="A77" s="160">
        <v>59</v>
      </c>
      <c r="B77" s="166" t="s">
        <v>250</v>
      </c>
      <c r="C77" s="188" t="s">
        <v>251</v>
      </c>
      <c r="D77" s="168" t="s">
        <v>185</v>
      </c>
      <c r="E77" s="171">
        <v>6</v>
      </c>
      <c r="F77" s="174"/>
      <c r="G77" s="176">
        <f t="shared" si="28"/>
        <v>0</v>
      </c>
      <c r="H77" s="174"/>
      <c r="I77" s="176">
        <f t="shared" si="29"/>
        <v>0</v>
      </c>
      <c r="J77" s="174"/>
      <c r="K77" s="176">
        <f t="shared" si="30"/>
        <v>0</v>
      </c>
      <c r="L77" s="176">
        <v>21</v>
      </c>
      <c r="M77" s="176">
        <f t="shared" si="31"/>
        <v>0</v>
      </c>
      <c r="N77" s="168">
        <v>0.00588</v>
      </c>
      <c r="O77" s="168">
        <f t="shared" si="32"/>
        <v>0.03528</v>
      </c>
      <c r="P77" s="168">
        <v>0</v>
      </c>
      <c r="Q77" s="168">
        <f t="shared" si="33"/>
        <v>0</v>
      </c>
      <c r="R77" s="168"/>
      <c r="S77" s="168"/>
      <c r="T77" s="168">
        <v>0.4116</v>
      </c>
      <c r="U77" s="168">
        <f t="shared" si="34"/>
        <v>2.47</v>
      </c>
      <c r="V77" s="159"/>
      <c r="W77" s="159"/>
      <c r="X77" s="159"/>
      <c r="Y77" s="159"/>
      <c r="Z77" s="159"/>
      <c r="AA77" s="159"/>
      <c r="AB77" s="159"/>
      <c r="AC77" s="159"/>
      <c r="AD77" s="159"/>
      <c r="AE77" s="159" t="s">
        <v>128</v>
      </c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</row>
    <row r="78" spans="1:60" ht="12.75" outlineLevel="1">
      <c r="A78" s="160">
        <v>60</v>
      </c>
      <c r="B78" s="166" t="s">
        <v>252</v>
      </c>
      <c r="C78" s="188" t="s">
        <v>253</v>
      </c>
      <c r="D78" s="168" t="s">
        <v>176</v>
      </c>
      <c r="E78" s="171">
        <v>6</v>
      </c>
      <c r="F78" s="174"/>
      <c r="G78" s="176">
        <f t="shared" si="28"/>
        <v>0</v>
      </c>
      <c r="H78" s="174"/>
      <c r="I78" s="176">
        <f t="shared" si="29"/>
        <v>0</v>
      </c>
      <c r="J78" s="174"/>
      <c r="K78" s="176">
        <f t="shared" si="30"/>
        <v>0</v>
      </c>
      <c r="L78" s="176">
        <v>21</v>
      </c>
      <c r="M78" s="176">
        <f t="shared" si="31"/>
        <v>0</v>
      </c>
      <c r="N78" s="168">
        <v>2E-05</v>
      </c>
      <c r="O78" s="168">
        <f t="shared" si="32"/>
        <v>0.00012</v>
      </c>
      <c r="P78" s="168">
        <v>0</v>
      </c>
      <c r="Q78" s="168">
        <f t="shared" si="33"/>
        <v>0</v>
      </c>
      <c r="R78" s="168"/>
      <c r="S78" s="168"/>
      <c r="T78" s="168">
        <v>0.138</v>
      </c>
      <c r="U78" s="168">
        <f t="shared" si="34"/>
        <v>0.83</v>
      </c>
      <c r="V78" s="159"/>
      <c r="W78" s="159"/>
      <c r="X78" s="159"/>
      <c r="Y78" s="159"/>
      <c r="Z78" s="159"/>
      <c r="AA78" s="159"/>
      <c r="AB78" s="159"/>
      <c r="AC78" s="159"/>
      <c r="AD78" s="159"/>
      <c r="AE78" s="159" t="s">
        <v>128</v>
      </c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</row>
    <row r="79" spans="1:60" ht="12.75" outlineLevel="1">
      <c r="A79" s="160">
        <v>61</v>
      </c>
      <c r="B79" s="166" t="s">
        <v>254</v>
      </c>
      <c r="C79" s="188" t="s">
        <v>255</v>
      </c>
      <c r="D79" s="168" t="s">
        <v>185</v>
      </c>
      <c r="E79" s="171">
        <v>10</v>
      </c>
      <c r="F79" s="174"/>
      <c r="G79" s="176">
        <f t="shared" si="28"/>
        <v>0</v>
      </c>
      <c r="H79" s="174"/>
      <c r="I79" s="176">
        <f t="shared" si="29"/>
        <v>0</v>
      </c>
      <c r="J79" s="174"/>
      <c r="K79" s="176">
        <f t="shared" si="30"/>
        <v>0</v>
      </c>
      <c r="L79" s="176">
        <v>21</v>
      </c>
      <c r="M79" s="176">
        <f t="shared" si="31"/>
        <v>0</v>
      </c>
      <c r="N79" s="168">
        <v>0</v>
      </c>
      <c r="O79" s="168">
        <f t="shared" si="32"/>
        <v>0</v>
      </c>
      <c r="P79" s="168">
        <v>0</v>
      </c>
      <c r="Q79" s="168">
        <f t="shared" si="33"/>
        <v>0</v>
      </c>
      <c r="R79" s="168"/>
      <c r="S79" s="168"/>
      <c r="T79" s="168">
        <v>0.135</v>
      </c>
      <c r="U79" s="168">
        <f t="shared" si="34"/>
        <v>1.35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 t="s">
        <v>128</v>
      </c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</row>
    <row r="80" spans="1:60" ht="12.75" outlineLevel="1">
      <c r="A80" s="160">
        <v>62</v>
      </c>
      <c r="B80" s="166" t="s">
        <v>256</v>
      </c>
      <c r="C80" s="188" t="s">
        <v>257</v>
      </c>
      <c r="D80" s="168" t="s">
        <v>0</v>
      </c>
      <c r="E80" s="171">
        <f>(G75+G76+G77+G78+G79)/100</f>
        <v>0</v>
      </c>
      <c r="F80" s="174"/>
      <c r="G80" s="176">
        <f t="shared" si="28"/>
        <v>0</v>
      </c>
      <c r="H80" s="174"/>
      <c r="I80" s="176">
        <f t="shared" si="29"/>
        <v>0</v>
      </c>
      <c r="J80" s="174"/>
      <c r="K80" s="176">
        <f t="shared" si="30"/>
        <v>0</v>
      </c>
      <c r="L80" s="176">
        <v>21</v>
      </c>
      <c r="M80" s="176">
        <f t="shared" si="31"/>
        <v>0</v>
      </c>
      <c r="N80" s="168">
        <v>0</v>
      </c>
      <c r="O80" s="168">
        <f t="shared" si="32"/>
        <v>0</v>
      </c>
      <c r="P80" s="168">
        <v>0</v>
      </c>
      <c r="Q80" s="168">
        <f t="shared" si="33"/>
        <v>0</v>
      </c>
      <c r="R80" s="168"/>
      <c r="S80" s="168"/>
      <c r="T80" s="168">
        <v>3.246</v>
      </c>
      <c r="U80" s="168">
        <f t="shared" si="34"/>
        <v>0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 t="s">
        <v>128</v>
      </c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</row>
    <row r="81" spans="1:31" ht="12.75">
      <c r="A81" s="163" t="s">
        <v>123</v>
      </c>
      <c r="B81" s="167" t="s">
        <v>82</v>
      </c>
      <c r="C81" s="189" t="s">
        <v>83</v>
      </c>
      <c r="D81" s="169"/>
      <c r="E81" s="172"/>
      <c r="F81" s="177"/>
      <c r="G81" s="177">
        <f>SUMIF(AE82:AE88,"&lt;&gt;NOR",G82:G88)</f>
        <v>0</v>
      </c>
      <c r="H81" s="177"/>
      <c r="I81" s="177">
        <f>SUM(I82:I88)</f>
        <v>0</v>
      </c>
      <c r="J81" s="177"/>
      <c r="K81" s="177">
        <f>SUM(K82:K88)</f>
        <v>0</v>
      </c>
      <c r="L81" s="177"/>
      <c r="M81" s="177">
        <f>SUM(M82:M88)</f>
        <v>0</v>
      </c>
      <c r="N81" s="169"/>
      <c r="O81" s="169">
        <f>SUM(O82:O88)</f>
        <v>0.02909</v>
      </c>
      <c r="P81" s="169"/>
      <c r="Q81" s="169">
        <f>SUM(Q82:Q88)</f>
        <v>0.01235</v>
      </c>
      <c r="R81" s="169"/>
      <c r="S81" s="169"/>
      <c r="T81" s="169"/>
      <c r="U81" s="169">
        <f>SUM(U82:U88)</f>
        <v>2.2</v>
      </c>
      <c r="AE81" t="s">
        <v>124</v>
      </c>
    </row>
    <row r="82" spans="1:60" ht="20.25" outlineLevel="1">
      <c r="A82" s="160">
        <v>63</v>
      </c>
      <c r="B82" s="166" t="s">
        <v>258</v>
      </c>
      <c r="C82" s="188" t="s">
        <v>259</v>
      </c>
      <c r="D82" s="168" t="s">
        <v>176</v>
      </c>
      <c r="E82" s="171">
        <v>1</v>
      </c>
      <c r="F82" s="174"/>
      <c r="G82" s="176">
        <f aca="true" t="shared" si="35" ref="G82:G88">ROUND(E82*F82,2)</f>
        <v>0</v>
      </c>
      <c r="H82" s="174"/>
      <c r="I82" s="176">
        <f aca="true" t="shared" si="36" ref="I82:I88">ROUND(E82*H82,2)</f>
        <v>0</v>
      </c>
      <c r="J82" s="174"/>
      <c r="K82" s="176">
        <f aca="true" t="shared" si="37" ref="K82:K88">ROUND(E82*J82,2)</f>
        <v>0</v>
      </c>
      <c r="L82" s="176">
        <v>21</v>
      </c>
      <c r="M82" s="176">
        <f aca="true" t="shared" si="38" ref="M82:M88">G82*(1+L82/100)</f>
        <v>0</v>
      </c>
      <c r="N82" s="168">
        <v>5E-05</v>
      </c>
      <c r="O82" s="168">
        <f aca="true" t="shared" si="39" ref="O82:O88">ROUND(E82*N82,5)</f>
        <v>5E-05</v>
      </c>
      <c r="P82" s="168">
        <v>0.01235</v>
      </c>
      <c r="Q82" s="168">
        <f aca="true" t="shared" si="40" ref="Q82:Q88">ROUND(E82*P82,5)</f>
        <v>0.01235</v>
      </c>
      <c r="R82" s="168"/>
      <c r="S82" s="168"/>
      <c r="T82" s="168">
        <v>0.237</v>
      </c>
      <c r="U82" s="168">
        <f aca="true" t="shared" si="41" ref="U82:U88">ROUND(E82*T82,2)</f>
        <v>0.24</v>
      </c>
      <c r="V82" s="159"/>
      <c r="W82" s="159"/>
      <c r="X82" s="159"/>
      <c r="Y82" s="159"/>
      <c r="Z82" s="159"/>
      <c r="AA82" s="159"/>
      <c r="AB82" s="159"/>
      <c r="AC82" s="159"/>
      <c r="AD82" s="159"/>
      <c r="AE82" s="159" t="s">
        <v>128</v>
      </c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</row>
    <row r="83" spans="1:60" ht="12.75" outlineLevel="1">
      <c r="A83" s="160">
        <v>64</v>
      </c>
      <c r="B83" s="166" t="s">
        <v>260</v>
      </c>
      <c r="C83" s="188" t="s">
        <v>261</v>
      </c>
      <c r="D83" s="168" t="s">
        <v>176</v>
      </c>
      <c r="E83" s="171">
        <v>1</v>
      </c>
      <c r="F83" s="174"/>
      <c r="G83" s="176">
        <f t="shared" si="35"/>
        <v>0</v>
      </c>
      <c r="H83" s="174"/>
      <c r="I83" s="176">
        <f t="shared" si="36"/>
        <v>0</v>
      </c>
      <c r="J83" s="174"/>
      <c r="K83" s="176">
        <f t="shared" si="37"/>
        <v>0</v>
      </c>
      <c r="L83" s="176">
        <v>21</v>
      </c>
      <c r="M83" s="176">
        <f t="shared" si="38"/>
        <v>0</v>
      </c>
      <c r="N83" s="168">
        <v>0</v>
      </c>
      <c r="O83" s="168">
        <f t="shared" si="39"/>
        <v>0</v>
      </c>
      <c r="P83" s="168">
        <v>0</v>
      </c>
      <c r="Q83" s="168">
        <f t="shared" si="40"/>
        <v>0</v>
      </c>
      <c r="R83" s="168"/>
      <c r="S83" s="168"/>
      <c r="T83" s="168">
        <v>1.008</v>
      </c>
      <c r="U83" s="168">
        <f t="shared" si="41"/>
        <v>1.01</v>
      </c>
      <c r="V83" s="159"/>
      <c r="W83" s="159"/>
      <c r="X83" s="159"/>
      <c r="Y83" s="159"/>
      <c r="Z83" s="159"/>
      <c r="AA83" s="159"/>
      <c r="AB83" s="159"/>
      <c r="AC83" s="159"/>
      <c r="AD83" s="159"/>
      <c r="AE83" s="159" t="s">
        <v>128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</row>
    <row r="84" spans="1:60" ht="12.75" outlineLevel="1">
      <c r="A84" s="160">
        <v>65</v>
      </c>
      <c r="B84" s="166" t="s">
        <v>262</v>
      </c>
      <c r="C84" s="188" t="s">
        <v>263</v>
      </c>
      <c r="D84" s="168" t="s">
        <v>176</v>
      </c>
      <c r="E84" s="171">
        <v>1</v>
      </c>
      <c r="F84" s="174"/>
      <c r="G84" s="176">
        <f t="shared" si="35"/>
        <v>0</v>
      </c>
      <c r="H84" s="174"/>
      <c r="I84" s="176">
        <f t="shared" si="36"/>
        <v>0</v>
      </c>
      <c r="J84" s="174"/>
      <c r="K84" s="176">
        <f t="shared" si="37"/>
        <v>0</v>
      </c>
      <c r="L84" s="176">
        <v>21</v>
      </c>
      <c r="M84" s="176">
        <f t="shared" si="38"/>
        <v>0</v>
      </c>
      <c r="N84" s="168">
        <v>0.02904</v>
      </c>
      <c r="O84" s="168">
        <f t="shared" si="39"/>
        <v>0.02904</v>
      </c>
      <c r="P84" s="168">
        <v>0</v>
      </c>
      <c r="Q84" s="168">
        <f t="shared" si="40"/>
        <v>0</v>
      </c>
      <c r="R84" s="168"/>
      <c r="S84" s="168"/>
      <c r="T84" s="168">
        <v>0.945</v>
      </c>
      <c r="U84" s="168">
        <f t="shared" si="41"/>
        <v>0.95</v>
      </c>
      <c r="V84" s="159"/>
      <c r="W84" s="159"/>
      <c r="X84" s="159"/>
      <c r="Y84" s="159"/>
      <c r="Z84" s="159"/>
      <c r="AA84" s="159"/>
      <c r="AB84" s="159"/>
      <c r="AC84" s="159"/>
      <c r="AD84" s="159"/>
      <c r="AE84" s="159" t="s">
        <v>128</v>
      </c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</row>
    <row r="85" spans="1:60" ht="12.75" outlineLevel="1">
      <c r="A85" s="160">
        <v>66</v>
      </c>
      <c r="B85" s="166" t="s">
        <v>264</v>
      </c>
      <c r="C85" s="188" t="s">
        <v>265</v>
      </c>
      <c r="D85" s="168" t="s">
        <v>152</v>
      </c>
      <c r="E85" s="171">
        <v>1</v>
      </c>
      <c r="F85" s="174"/>
      <c r="G85" s="176">
        <f t="shared" si="35"/>
        <v>0</v>
      </c>
      <c r="H85" s="174"/>
      <c r="I85" s="176">
        <f t="shared" si="36"/>
        <v>0</v>
      </c>
      <c r="J85" s="174"/>
      <c r="K85" s="176">
        <f t="shared" si="37"/>
        <v>0</v>
      </c>
      <c r="L85" s="176">
        <v>21</v>
      </c>
      <c r="M85" s="176">
        <f t="shared" si="38"/>
        <v>0</v>
      </c>
      <c r="N85" s="168">
        <v>0</v>
      </c>
      <c r="O85" s="168">
        <f t="shared" si="39"/>
        <v>0</v>
      </c>
      <c r="P85" s="168">
        <v>0</v>
      </c>
      <c r="Q85" s="168">
        <f t="shared" si="40"/>
        <v>0</v>
      </c>
      <c r="R85" s="168"/>
      <c r="S85" s="168"/>
      <c r="T85" s="168">
        <v>0</v>
      </c>
      <c r="U85" s="168">
        <f t="shared" si="41"/>
        <v>0</v>
      </c>
      <c r="V85" s="159"/>
      <c r="W85" s="159"/>
      <c r="X85" s="159"/>
      <c r="Y85" s="159"/>
      <c r="Z85" s="159"/>
      <c r="AA85" s="159"/>
      <c r="AB85" s="159"/>
      <c r="AC85" s="159"/>
      <c r="AD85" s="159"/>
      <c r="AE85" s="159" t="s">
        <v>128</v>
      </c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</row>
    <row r="86" spans="1:60" ht="20.25" outlineLevel="1">
      <c r="A86" s="160">
        <v>67</v>
      </c>
      <c r="B86" s="166" t="s">
        <v>266</v>
      </c>
      <c r="C86" s="188" t="s">
        <v>267</v>
      </c>
      <c r="D86" s="168" t="s">
        <v>152</v>
      </c>
      <c r="E86" s="171">
        <v>2</v>
      </c>
      <c r="F86" s="174"/>
      <c r="G86" s="176">
        <f t="shared" si="35"/>
        <v>0</v>
      </c>
      <c r="H86" s="174"/>
      <c r="I86" s="176">
        <f t="shared" si="36"/>
        <v>0</v>
      </c>
      <c r="J86" s="174"/>
      <c r="K86" s="176">
        <f t="shared" si="37"/>
        <v>0</v>
      </c>
      <c r="L86" s="176">
        <v>21</v>
      </c>
      <c r="M86" s="176">
        <f t="shared" si="38"/>
        <v>0</v>
      </c>
      <c r="N86" s="168">
        <v>0</v>
      </c>
      <c r="O86" s="168">
        <f t="shared" si="39"/>
        <v>0</v>
      </c>
      <c r="P86" s="168">
        <v>0</v>
      </c>
      <c r="Q86" s="168">
        <f t="shared" si="40"/>
        <v>0</v>
      </c>
      <c r="R86" s="168"/>
      <c r="S86" s="168"/>
      <c r="T86" s="168">
        <v>0</v>
      </c>
      <c r="U86" s="168">
        <f t="shared" si="41"/>
        <v>0</v>
      </c>
      <c r="V86" s="159"/>
      <c r="W86" s="159"/>
      <c r="X86" s="159"/>
      <c r="Y86" s="159"/>
      <c r="Z86" s="159"/>
      <c r="AA86" s="159"/>
      <c r="AB86" s="159"/>
      <c r="AC86" s="159"/>
      <c r="AD86" s="159"/>
      <c r="AE86" s="159" t="s">
        <v>128</v>
      </c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</row>
    <row r="87" spans="1:60" ht="12.75" outlineLevel="1">
      <c r="A87" s="160">
        <v>68</v>
      </c>
      <c r="B87" s="166" t="s">
        <v>268</v>
      </c>
      <c r="C87" s="188" t="s">
        <v>269</v>
      </c>
      <c r="D87" s="168" t="s">
        <v>152</v>
      </c>
      <c r="E87" s="171">
        <v>1</v>
      </c>
      <c r="F87" s="174"/>
      <c r="G87" s="176">
        <f t="shared" si="35"/>
        <v>0</v>
      </c>
      <c r="H87" s="174"/>
      <c r="I87" s="176">
        <f t="shared" si="36"/>
        <v>0</v>
      </c>
      <c r="J87" s="174"/>
      <c r="K87" s="176">
        <f t="shared" si="37"/>
        <v>0</v>
      </c>
      <c r="L87" s="176">
        <v>21</v>
      </c>
      <c r="M87" s="176">
        <f t="shared" si="38"/>
        <v>0</v>
      </c>
      <c r="N87" s="168">
        <v>0</v>
      </c>
      <c r="O87" s="168">
        <f t="shared" si="39"/>
        <v>0</v>
      </c>
      <c r="P87" s="168">
        <v>0</v>
      </c>
      <c r="Q87" s="168">
        <f t="shared" si="40"/>
        <v>0</v>
      </c>
      <c r="R87" s="168"/>
      <c r="S87" s="168"/>
      <c r="T87" s="168">
        <v>0</v>
      </c>
      <c r="U87" s="168">
        <f t="shared" si="41"/>
        <v>0</v>
      </c>
      <c r="V87" s="159"/>
      <c r="W87" s="159"/>
      <c r="X87" s="159"/>
      <c r="Y87" s="159"/>
      <c r="Z87" s="159"/>
      <c r="AA87" s="159"/>
      <c r="AB87" s="159"/>
      <c r="AC87" s="159"/>
      <c r="AD87" s="159"/>
      <c r="AE87" s="159" t="s">
        <v>128</v>
      </c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</row>
    <row r="88" spans="1:60" ht="12.75" outlineLevel="1">
      <c r="A88" s="160">
        <v>69</v>
      </c>
      <c r="B88" s="166" t="s">
        <v>270</v>
      </c>
      <c r="C88" s="188" t="s">
        <v>271</v>
      </c>
      <c r="D88" s="168" t="s">
        <v>0</v>
      </c>
      <c r="E88" s="171">
        <f>(G82+G83+G84+G85+G86+G87)/100</f>
        <v>0</v>
      </c>
      <c r="F88" s="174"/>
      <c r="G88" s="176">
        <f t="shared" si="35"/>
        <v>0</v>
      </c>
      <c r="H88" s="174"/>
      <c r="I88" s="176">
        <f t="shared" si="36"/>
        <v>0</v>
      </c>
      <c r="J88" s="174"/>
      <c r="K88" s="176">
        <f t="shared" si="37"/>
        <v>0</v>
      </c>
      <c r="L88" s="176">
        <v>21</v>
      </c>
      <c r="M88" s="176">
        <f t="shared" si="38"/>
        <v>0</v>
      </c>
      <c r="N88" s="168">
        <v>0</v>
      </c>
      <c r="O88" s="168">
        <f t="shared" si="39"/>
        <v>0</v>
      </c>
      <c r="P88" s="168">
        <v>0</v>
      </c>
      <c r="Q88" s="168">
        <f t="shared" si="40"/>
        <v>0</v>
      </c>
      <c r="R88" s="168"/>
      <c r="S88" s="168"/>
      <c r="T88" s="168">
        <v>2.72</v>
      </c>
      <c r="U88" s="168">
        <f t="shared" si="41"/>
        <v>0</v>
      </c>
      <c r="V88" s="159"/>
      <c r="W88" s="159"/>
      <c r="X88" s="159"/>
      <c r="Y88" s="159"/>
      <c r="Z88" s="159"/>
      <c r="AA88" s="159"/>
      <c r="AB88" s="159"/>
      <c r="AC88" s="159"/>
      <c r="AD88" s="159"/>
      <c r="AE88" s="159" t="s">
        <v>128</v>
      </c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</row>
    <row r="89" spans="1:31" ht="12.75">
      <c r="A89" s="163" t="s">
        <v>123</v>
      </c>
      <c r="B89" s="167" t="s">
        <v>84</v>
      </c>
      <c r="C89" s="189" t="s">
        <v>85</v>
      </c>
      <c r="D89" s="169"/>
      <c r="E89" s="172"/>
      <c r="F89" s="177"/>
      <c r="G89" s="177">
        <f>SUMIF(AE90:AE93,"&lt;&gt;NOR",G90:G93)</f>
        <v>0</v>
      </c>
      <c r="H89" s="177"/>
      <c r="I89" s="177">
        <f>SUM(I90:I93)</f>
        <v>0</v>
      </c>
      <c r="J89" s="177"/>
      <c r="K89" s="177">
        <f>SUM(K90:K93)</f>
        <v>0</v>
      </c>
      <c r="L89" s="177"/>
      <c r="M89" s="177">
        <f>SUM(M90:M93)</f>
        <v>0</v>
      </c>
      <c r="N89" s="169"/>
      <c r="O89" s="169">
        <f>SUM(O90:O93)</f>
        <v>0.02502</v>
      </c>
      <c r="P89" s="169"/>
      <c r="Q89" s="169">
        <f>SUM(Q90:Q93)</f>
        <v>0</v>
      </c>
      <c r="R89" s="169"/>
      <c r="S89" s="169"/>
      <c r="T89" s="169"/>
      <c r="U89" s="169">
        <f>SUM(U90:U93)</f>
        <v>3.88</v>
      </c>
      <c r="AE89" t="s">
        <v>124</v>
      </c>
    </row>
    <row r="90" spans="1:60" ht="12.75" outlineLevel="1">
      <c r="A90" s="160">
        <v>70</v>
      </c>
      <c r="B90" s="166" t="s">
        <v>272</v>
      </c>
      <c r="C90" s="188" t="s">
        <v>273</v>
      </c>
      <c r="D90" s="168" t="s">
        <v>176</v>
      </c>
      <c r="E90" s="171">
        <v>1</v>
      </c>
      <c r="F90" s="174"/>
      <c r="G90" s="176">
        <f>ROUND(E90*F90,2)</f>
        <v>0</v>
      </c>
      <c r="H90" s="174"/>
      <c r="I90" s="176">
        <f>ROUND(E90*H90,2)</f>
        <v>0</v>
      </c>
      <c r="J90" s="174"/>
      <c r="K90" s="176">
        <f>ROUND(E90*J90,2)</f>
        <v>0</v>
      </c>
      <c r="L90" s="176">
        <v>21</v>
      </c>
      <c r="M90" s="176">
        <f>G90*(1+L90/100)</f>
        <v>0</v>
      </c>
      <c r="N90" s="168">
        <v>2E-05</v>
      </c>
      <c r="O90" s="168">
        <f>ROUND(E90*N90,5)</f>
        <v>2E-05</v>
      </c>
      <c r="P90" s="168">
        <v>0</v>
      </c>
      <c r="Q90" s="168">
        <f>ROUND(E90*P90,5)</f>
        <v>0</v>
      </c>
      <c r="R90" s="168"/>
      <c r="S90" s="168"/>
      <c r="T90" s="168">
        <v>0.37</v>
      </c>
      <c r="U90" s="168">
        <f>ROUND(E90*T90,2)</f>
        <v>0.37</v>
      </c>
      <c r="V90" s="159"/>
      <c r="W90" s="159"/>
      <c r="X90" s="159"/>
      <c r="Y90" s="159"/>
      <c r="Z90" s="159"/>
      <c r="AA90" s="159"/>
      <c r="AB90" s="159"/>
      <c r="AC90" s="159"/>
      <c r="AD90" s="159"/>
      <c r="AE90" s="159" t="s">
        <v>128</v>
      </c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</row>
    <row r="91" spans="1:60" ht="12.75" outlineLevel="1">
      <c r="A91" s="160">
        <v>71</v>
      </c>
      <c r="B91" s="166" t="s">
        <v>274</v>
      </c>
      <c r="C91" s="188" t="s">
        <v>275</v>
      </c>
      <c r="D91" s="168" t="s">
        <v>152</v>
      </c>
      <c r="E91" s="171">
        <v>1</v>
      </c>
      <c r="F91" s="174"/>
      <c r="G91" s="176">
        <f>ROUND(E91*F91,2)</f>
        <v>0</v>
      </c>
      <c r="H91" s="174"/>
      <c r="I91" s="176">
        <f>ROUND(E91*H91,2)</f>
        <v>0</v>
      </c>
      <c r="J91" s="174"/>
      <c r="K91" s="176">
        <f>ROUND(E91*J91,2)</f>
        <v>0</v>
      </c>
      <c r="L91" s="176">
        <v>21</v>
      </c>
      <c r="M91" s="176">
        <f>G91*(1+L91/100)</f>
        <v>0</v>
      </c>
      <c r="N91" s="168">
        <v>0</v>
      </c>
      <c r="O91" s="168">
        <f>ROUND(E91*N91,5)</f>
        <v>0</v>
      </c>
      <c r="P91" s="168">
        <v>0</v>
      </c>
      <c r="Q91" s="168">
        <f>ROUND(E91*P91,5)</f>
        <v>0</v>
      </c>
      <c r="R91" s="168"/>
      <c r="S91" s="168"/>
      <c r="T91" s="168">
        <v>0</v>
      </c>
      <c r="U91" s="168">
        <f>ROUND(E91*T91,2)</f>
        <v>0</v>
      </c>
      <c r="V91" s="159"/>
      <c r="W91" s="159"/>
      <c r="X91" s="159"/>
      <c r="Y91" s="159"/>
      <c r="Z91" s="159"/>
      <c r="AA91" s="159"/>
      <c r="AB91" s="159"/>
      <c r="AC91" s="159"/>
      <c r="AD91" s="159"/>
      <c r="AE91" s="159" t="s">
        <v>128</v>
      </c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</row>
    <row r="92" spans="1:60" ht="12.75" outlineLevel="1">
      <c r="A92" s="160">
        <v>72</v>
      </c>
      <c r="B92" s="166" t="s">
        <v>276</v>
      </c>
      <c r="C92" s="188" t="s">
        <v>277</v>
      </c>
      <c r="D92" s="168" t="s">
        <v>176</v>
      </c>
      <c r="E92" s="171">
        <v>1</v>
      </c>
      <c r="F92" s="174"/>
      <c r="G92" s="176">
        <f>ROUND(E92*F92,2)</f>
        <v>0</v>
      </c>
      <c r="H92" s="174"/>
      <c r="I92" s="176">
        <f>ROUND(E92*H92,2)</f>
        <v>0</v>
      </c>
      <c r="J92" s="174"/>
      <c r="K92" s="176">
        <f>ROUND(E92*J92,2)</f>
        <v>0</v>
      </c>
      <c r="L92" s="176">
        <v>21</v>
      </c>
      <c r="M92" s="176">
        <f>G92*(1+L92/100)</f>
        <v>0</v>
      </c>
      <c r="N92" s="168">
        <v>0.025</v>
      </c>
      <c r="O92" s="168">
        <f>ROUND(E92*N92,5)</f>
        <v>0.025</v>
      </c>
      <c r="P92" s="168">
        <v>0</v>
      </c>
      <c r="Q92" s="168">
        <f>ROUND(E92*P92,5)</f>
        <v>0</v>
      </c>
      <c r="R92" s="168"/>
      <c r="S92" s="168"/>
      <c r="T92" s="168">
        <v>3.51053</v>
      </c>
      <c r="U92" s="168">
        <f>ROUND(E92*T92,2)</f>
        <v>3.51</v>
      </c>
      <c r="V92" s="159"/>
      <c r="W92" s="159"/>
      <c r="X92" s="159"/>
      <c r="Y92" s="159"/>
      <c r="Z92" s="159"/>
      <c r="AA92" s="159"/>
      <c r="AB92" s="159"/>
      <c r="AC92" s="159"/>
      <c r="AD92" s="159"/>
      <c r="AE92" s="159" t="s">
        <v>131</v>
      </c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</row>
    <row r="93" spans="1:60" ht="12.75" outlineLevel="1">
      <c r="A93" s="160">
        <v>73</v>
      </c>
      <c r="B93" s="166" t="s">
        <v>278</v>
      </c>
      <c r="C93" s="188" t="s">
        <v>279</v>
      </c>
      <c r="D93" s="168" t="s">
        <v>0</v>
      </c>
      <c r="E93" s="171">
        <f>(G90+G91+G92)/100</f>
        <v>0</v>
      </c>
      <c r="F93" s="174"/>
      <c r="G93" s="176">
        <f>ROUND(E93*F93,2)</f>
        <v>0</v>
      </c>
      <c r="H93" s="174"/>
      <c r="I93" s="176">
        <f>ROUND(E93*H93,2)</f>
        <v>0</v>
      </c>
      <c r="J93" s="174"/>
      <c r="K93" s="176">
        <f>ROUND(E93*J93,2)</f>
        <v>0</v>
      </c>
      <c r="L93" s="176">
        <v>21</v>
      </c>
      <c r="M93" s="176">
        <f>G93*(1+L93/100)</f>
        <v>0</v>
      </c>
      <c r="N93" s="168">
        <v>0</v>
      </c>
      <c r="O93" s="168">
        <f>ROUND(E93*N93,5)</f>
        <v>0</v>
      </c>
      <c r="P93" s="168">
        <v>0</v>
      </c>
      <c r="Q93" s="168">
        <f>ROUND(E93*P93,5)</f>
        <v>0</v>
      </c>
      <c r="R93" s="168"/>
      <c r="S93" s="168"/>
      <c r="T93" s="168">
        <v>2.447</v>
      </c>
      <c r="U93" s="168">
        <f>ROUND(E93*T93,2)</f>
        <v>0</v>
      </c>
      <c r="V93" s="159"/>
      <c r="W93" s="159"/>
      <c r="X93" s="159"/>
      <c r="Y93" s="159"/>
      <c r="Z93" s="159"/>
      <c r="AA93" s="159"/>
      <c r="AB93" s="159"/>
      <c r="AC93" s="159"/>
      <c r="AD93" s="159"/>
      <c r="AE93" s="159" t="s">
        <v>128</v>
      </c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</row>
    <row r="94" spans="1:31" ht="12.75">
      <c r="A94" s="163" t="s">
        <v>123</v>
      </c>
      <c r="B94" s="167" t="s">
        <v>86</v>
      </c>
      <c r="C94" s="189" t="s">
        <v>87</v>
      </c>
      <c r="D94" s="169"/>
      <c r="E94" s="172"/>
      <c r="F94" s="177"/>
      <c r="G94" s="177">
        <f>SUMIF(AE95:AE96,"&lt;&gt;NOR",G95:G96)</f>
        <v>0</v>
      </c>
      <c r="H94" s="177"/>
      <c r="I94" s="177">
        <f>SUM(I95:I96)</f>
        <v>0</v>
      </c>
      <c r="J94" s="177"/>
      <c r="K94" s="177">
        <f>SUM(K95:K96)</f>
        <v>0</v>
      </c>
      <c r="L94" s="177"/>
      <c r="M94" s="177">
        <f>SUM(M95:M96)</f>
        <v>0</v>
      </c>
      <c r="N94" s="169"/>
      <c r="O94" s="169">
        <f>SUM(O95:O96)</f>
        <v>1.25631</v>
      </c>
      <c r="P94" s="169"/>
      <c r="Q94" s="169">
        <f>SUM(Q95:Q96)</f>
        <v>0</v>
      </c>
      <c r="R94" s="169"/>
      <c r="S94" s="169"/>
      <c r="T94" s="169"/>
      <c r="U94" s="169">
        <f>SUM(U95:U96)</f>
        <v>21.94</v>
      </c>
      <c r="AE94" t="s">
        <v>124</v>
      </c>
    </row>
    <row r="95" spans="1:60" ht="20.25" outlineLevel="1">
      <c r="A95" s="160">
        <v>74</v>
      </c>
      <c r="B95" s="166" t="s">
        <v>280</v>
      </c>
      <c r="C95" s="188" t="s">
        <v>281</v>
      </c>
      <c r="D95" s="168" t="s">
        <v>127</v>
      </c>
      <c r="E95" s="171">
        <v>16.5</v>
      </c>
      <c r="F95" s="174"/>
      <c r="G95" s="176">
        <f>ROUND(E95*F95,2)</f>
        <v>0</v>
      </c>
      <c r="H95" s="174"/>
      <c r="I95" s="176">
        <f>ROUND(E95*H95,2)</f>
        <v>0</v>
      </c>
      <c r="J95" s="174"/>
      <c r="K95" s="176">
        <f>ROUND(E95*J95,2)</f>
        <v>0</v>
      </c>
      <c r="L95" s="176">
        <v>21</v>
      </c>
      <c r="M95" s="176">
        <f>G95*(1+L95/100)</f>
        <v>0</v>
      </c>
      <c r="N95" s="168">
        <v>0.07614</v>
      </c>
      <c r="O95" s="168">
        <f>ROUND(E95*N95,5)</f>
        <v>1.25631</v>
      </c>
      <c r="P95" s="168">
        <v>0</v>
      </c>
      <c r="Q95" s="168">
        <f>ROUND(E95*P95,5)</f>
        <v>0</v>
      </c>
      <c r="R95" s="168"/>
      <c r="S95" s="168"/>
      <c r="T95" s="168">
        <v>1.32961</v>
      </c>
      <c r="U95" s="168">
        <f>ROUND(E95*T95,2)</f>
        <v>21.94</v>
      </c>
      <c r="V95" s="159"/>
      <c r="W95" s="159"/>
      <c r="X95" s="159"/>
      <c r="Y95" s="159"/>
      <c r="Z95" s="159"/>
      <c r="AA95" s="159"/>
      <c r="AB95" s="159"/>
      <c r="AC95" s="159"/>
      <c r="AD95" s="159"/>
      <c r="AE95" s="159" t="s">
        <v>131</v>
      </c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</row>
    <row r="96" spans="1:60" ht="12.75" outlineLevel="1">
      <c r="A96" s="160">
        <v>75</v>
      </c>
      <c r="B96" s="166" t="s">
        <v>282</v>
      </c>
      <c r="C96" s="188" t="s">
        <v>283</v>
      </c>
      <c r="D96" s="168" t="s">
        <v>0</v>
      </c>
      <c r="E96" s="171">
        <f>G95/100</f>
        <v>0</v>
      </c>
      <c r="F96" s="174"/>
      <c r="G96" s="176">
        <f>ROUND(E96*F96,2)</f>
        <v>0</v>
      </c>
      <c r="H96" s="174"/>
      <c r="I96" s="176">
        <f>ROUND(E96*H96,2)</f>
        <v>0</v>
      </c>
      <c r="J96" s="174"/>
      <c r="K96" s="176">
        <f>ROUND(E96*J96,2)</f>
        <v>0</v>
      </c>
      <c r="L96" s="176">
        <v>21</v>
      </c>
      <c r="M96" s="176">
        <f>G96*(1+L96/100)</f>
        <v>0</v>
      </c>
      <c r="N96" s="168">
        <v>0</v>
      </c>
      <c r="O96" s="168">
        <f>ROUND(E96*N96,5)</f>
        <v>0</v>
      </c>
      <c r="P96" s="168">
        <v>0</v>
      </c>
      <c r="Q96" s="168">
        <f>ROUND(E96*P96,5)</f>
        <v>0</v>
      </c>
      <c r="R96" s="168"/>
      <c r="S96" s="168"/>
      <c r="T96" s="168">
        <v>1.305</v>
      </c>
      <c r="U96" s="168">
        <f>ROUND(E96*T96,2)</f>
        <v>0</v>
      </c>
      <c r="V96" s="159"/>
      <c r="W96" s="159"/>
      <c r="X96" s="159"/>
      <c r="Y96" s="159"/>
      <c r="Z96" s="159"/>
      <c r="AA96" s="159"/>
      <c r="AB96" s="159"/>
      <c r="AC96" s="159"/>
      <c r="AD96" s="159"/>
      <c r="AE96" s="159" t="s">
        <v>128</v>
      </c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</row>
    <row r="97" spans="1:31" ht="12.75">
      <c r="A97" s="163" t="s">
        <v>123</v>
      </c>
      <c r="B97" s="167" t="s">
        <v>88</v>
      </c>
      <c r="C97" s="189" t="s">
        <v>89</v>
      </c>
      <c r="D97" s="169"/>
      <c r="E97" s="172"/>
      <c r="F97" s="177"/>
      <c r="G97" s="177">
        <f>SUMIF(AE98:AE101,"&lt;&gt;NOR",G98:G101)</f>
        <v>0</v>
      </c>
      <c r="H97" s="177"/>
      <c r="I97" s="177">
        <f>SUM(I98:I101)</f>
        <v>0</v>
      </c>
      <c r="J97" s="177"/>
      <c r="K97" s="177">
        <f>SUM(K98:K101)</f>
        <v>0</v>
      </c>
      <c r="L97" s="177"/>
      <c r="M97" s="177">
        <f>SUM(M98:M101)</f>
        <v>0</v>
      </c>
      <c r="N97" s="169"/>
      <c r="O97" s="169">
        <f>SUM(O98:O101)</f>
        <v>2.1136</v>
      </c>
      <c r="P97" s="169"/>
      <c r="Q97" s="169">
        <f>SUM(Q98:Q101)</f>
        <v>0</v>
      </c>
      <c r="R97" s="169"/>
      <c r="S97" s="169"/>
      <c r="T97" s="169"/>
      <c r="U97" s="169">
        <f>SUM(U98:U101)</f>
        <v>109.83</v>
      </c>
      <c r="AE97" t="s">
        <v>124</v>
      </c>
    </row>
    <row r="98" spans="1:60" ht="20.25" outlineLevel="1">
      <c r="A98" s="160">
        <v>76</v>
      </c>
      <c r="B98" s="166" t="s">
        <v>284</v>
      </c>
      <c r="C98" s="188" t="s">
        <v>285</v>
      </c>
      <c r="D98" s="168" t="s">
        <v>127</v>
      </c>
      <c r="E98" s="171">
        <v>31.6</v>
      </c>
      <c r="F98" s="174"/>
      <c r="G98" s="176">
        <f>ROUND(E98*F98,2)</f>
        <v>0</v>
      </c>
      <c r="H98" s="174"/>
      <c r="I98" s="176">
        <f>ROUND(E98*H98,2)</f>
        <v>0</v>
      </c>
      <c r="J98" s="174"/>
      <c r="K98" s="176">
        <f>ROUND(E98*J98,2)</f>
        <v>0</v>
      </c>
      <c r="L98" s="176">
        <v>21</v>
      </c>
      <c r="M98" s="176">
        <f>G98*(1+L98/100)</f>
        <v>0</v>
      </c>
      <c r="N98" s="168">
        <v>0.0049</v>
      </c>
      <c r="O98" s="168">
        <f>ROUND(E98*N98,5)</f>
        <v>0.15484</v>
      </c>
      <c r="P98" s="168">
        <v>0</v>
      </c>
      <c r="Q98" s="168">
        <f>ROUND(E98*P98,5)</f>
        <v>0</v>
      </c>
      <c r="R98" s="168"/>
      <c r="S98" s="168"/>
      <c r="T98" s="168">
        <v>1.61895</v>
      </c>
      <c r="U98" s="168">
        <f>ROUND(E98*T98,2)</f>
        <v>51.16</v>
      </c>
      <c r="V98" s="159"/>
      <c r="W98" s="159"/>
      <c r="X98" s="159"/>
      <c r="Y98" s="159"/>
      <c r="Z98" s="159"/>
      <c r="AA98" s="159"/>
      <c r="AB98" s="159"/>
      <c r="AC98" s="159"/>
      <c r="AD98" s="159"/>
      <c r="AE98" s="159" t="s">
        <v>131</v>
      </c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</row>
    <row r="99" spans="1:60" ht="12.75" outlineLevel="1">
      <c r="A99" s="160">
        <v>77</v>
      </c>
      <c r="B99" s="166" t="s">
        <v>286</v>
      </c>
      <c r="C99" s="188" t="s">
        <v>287</v>
      </c>
      <c r="D99" s="168" t="s">
        <v>127</v>
      </c>
      <c r="E99" s="171">
        <v>33</v>
      </c>
      <c r="F99" s="174"/>
      <c r="G99" s="176">
        <f>ROUND(E99*F99,2)</f>
        <v>0</v>
      </c>
      <c r="H99" s="174"/>
      <c r="I99" s="176">
        <f>ROUND(E99*H99,2)</f>
        <v>0</v>
      </c>
      <c r="J99" s="174"/>
      <c r="K99" s="176">
        <f>ROUND(E99*J99,2)</f>
        <v>0</v>
      </c>
      <c r="L99" s="176">
        <v>21</v>
      </c>
      <c r="M99" s="176">
        <f>G99*(1+L99/100)</f>
        <v>0</v>
      </c>
      <c r="N99" s="168">
        <v>0.05441</v>
      </c>
      <c r="O99" s="168">
        <f>ROUND(E99*N99,5)</f>
        <v>1.79553</v>
      </c>
      <c r="P99" s="168">
        <v>0</v>
      </c>
      <c r="Q99" s="168">
        <f>ROUND(E99*P99,5)</f>
        <v>0</v>
      </c>
      <c r="R99" s="168"/>
      <c r="S99" s="168"/>
      <c r="T99" s="168">
        <v>1.62959</v>
      </c>
      <c r="U99" s="168">
        <f>ROUND(E99*T99,2)</f>
        <v>53.78</v>
      </c>
      <c r="V99" s="159"/>
      <c r="W99" s="159"/>
      <c r="X99" s="159"/>
      <c r="Y99" s="159"/>
      <c r="Z99" s="159"/>
      <c r="AA99" s="159"/>
      <c r="AB99" s="159"/>
      <c r="AC99" s="159"/>
      <c r="AD99" s="159"/>
      <c r="AE99" s="159" t="s">
        <v>131</v>
      </c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</row>
    <row r="100" spans="1:60" ht="12.75" outlineLevel="1">
      <c r="A100" s="160">
        <v>78</v>
      </c>
      <c r="B100" s="166" t="s">
        <v>288</v>
      </c>
      <c r="C100" s="188" t="s">
        <v>289</v>
      </c>
      <c r="D100" s="168" t="s">
        <v>127</v>
      </c>
      <c r="E100" s="171">
        <v>3</v>
      </c>
      <c r="F100" s="174"/>
      <c r="G100" s="176">
        <f>ROUND(E100*F100,2)</f>
        <v>0</v>
      </c>
      <c r="H100" s="174"/>
      <c r="I100" s="176">
        <f>ROUND(E100*H100,2)</f>
        <v>0</v>
      </c>
      <c r="J100" s="174"/>
      <c r="K100" s="176">
        <f>ROUND(E100*J100,2)</f>
        <v>0</v>
      </c>
      <c r="L100" s="176">
        <v>21</v>
      </c>
      <c r="M100" s="176">
        <f>G100*(1+L100/100)</f>
        <v>0</v>
      </c>
      <c r="N100" s="168">
        <v>0.05441</v>
      </c>
      <c r="O100" s="168">
        <f>ROUND(E100*N100,5)</f>
        <v>0.16323</v>
      </c>
      <c r="P100" s="168">
        <v>0</v>
      </c>
      <c r="Q100" s="168">
        <f>ROUND(E100*P100,5)</f>
        <v>0</v>
      </c>
      <c r="R100" s="168"/>
      <c r="S100" s="168"/>
      <c r="T100" s="168">
        <v>1.62959</v>
      </c>
      <c r="U100" s="168">
        <f>ROUND(E100*T100,2)</f>
        <v>4.89</v>
      </c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 t="s">
        <v>131</v>
      </c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</row>
    <row r="101" spans="1:60" ht="12.75" outlineLevel="1">
      <c r="A101" s="160">
        <v>79</v>
      </c>
      <c r="B101" s="166" t="s">
        <v>290</v>
      </c>
      <c r="C101" s="188" t="s">
        <v>291</v>
      </c>
      <c r="D101" s="168" t="s">
        <v>0</v>
      </c>
      <c r="E101" s="171">
        <f>(G98+G99+G100)/100</f>
        <v>0</v>
      </c>
      <c r="F101" s="174"/>
      <c r="G101" s="176">
        <f>ROUND(E101*F101,2)</f>
        <v>0</v>
      </c>
      <c r="H101" s="174"/>
      <c r="I101" s="176">
        <f>ROUND(E101*H101,2)</f>
        <v>0</v>
      </c>
      <c r="J101" s="174"/>
      <c r="K101" s="176">
        <f>ROUND(E101*J101,2)</f>
        <v>0</v>
      </c>
      <c r="L101" s="176">
        <v>21</v>
      </c>
      <c r="M101" s="176">
        <f>G101*(1+L101/100)</f>
        <v>0</v>
      </c>
      <c r="N101" s="168">
        <v>0</v>
      </c>
      <c r="O101" s="168">
        <f>ROUND(E101*N101,5)</f>
        <v>0</v>
      </c>
      <c r="P101" s="168">
        <v>0</v>
      </c>
      <c r="Q101" s="168">
        <f>ROUND(E101*P101,5)</f>
        <v>0</v>
      </c>
      <c r="R101" s="168"/>
      <c r="S101" s="168"/>
      <c r="T101" s="168">
        <v>1.305</v>
      </c>
      <c r="U101" s="168">
        <f>ROUND(E101*T101,2)</f>
        <v>0</v>
      </c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 t="s">
        <v>128</v>
      </c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</row>
    <row r="102" spans="1:31" ht="12.75">
      <c r="A102" s="163" t="s">
        <v>123</v>
      </c>
      <c r="B102" s="167" t="s">
        <v>90</v>
      </c>
      <c r="C102" s="189" t="s">
        <v>91</v>
      </c>
      <c r="D102" s="169"/>
      <c r="E102" s="172"/>
      <c r="F102" s="177"/>
      <c r="G102" s="177">
        <f>SUMIF(AE103:AE103,"&lt;&gt;NOR",G103:G103)</f>
        <v>0</v>
      </c>
      <c r="H102" s="177"/>
      <c r="I102" s="177">
        <f>SUM(I103:I103)</f>
        <v>0</v>
      </c>
      <c r="J102" s="177"/>
      <c r="K102" s="177">
        <f>SUM(K103:K103)</f>
        <v>0</v>
      </c>
      <c r="L102" s="177"/>
      <c r="M102" s="177">
        <f>SUM(M103:M103)</f>
        <v>0</v>
      </c>
      <c r="N102" s="169"/>
      <c r="O102" s="169">
        <f>SUM(O103:O103)</f>
        <v>0.00061</v>
      </c>
      <c r="P102" s="169"/>
      <c r="Q102" s="169">
        <f>SUM(Q103:Q103)</f>
        <v>0</v>
      </c>
      <c r="R102" s="169"/>
      <c r="S102" s="169"/>
      <c r="T102" s="169"/>
      <c r="U102" s="169">
        <f>SUM(U103:U103)</f>
        <v>0.78</v>
      </c>
      <c r="AE102" t="s">
        <v>124</v>
      </c>
    </row>
    <row r="103" spans="1:60" ht="20.25" outlineLevel="1">
      <c r="A103" s="160">
        <v>80</v>
      </c>
      <c r="B103" s="166" t="s">
        <v>292</v>
      </c>
      <c r="C103" s="188" t="s">
        <v>293</v>
      </c>
      <c r="D103" s="168" t="s">
        <v>152</v>
      </c>
      <c r="E103" s="171">
        <v>1</v>
      </c>
      <c r="F103" s="174"/>
      <c r="G103" s="176">
        <f>ROUND(E103*F103,2)</f>
        <v>0</v>
      </c>
      <c r="H103" s="174"/>
      <c r="I103" s="176">
        <f>ROUND(E103*H103,2)</f>
        <v>0</v>
      </c>
      <c r="J103" s="174"/>
      <c r="K103" s="176">
        <f>ROUND(E103*J103,2)</f>
        <v>0</v>
      </c>
      <c r="L103" s="176">
        <v>21</v>
      </c>
      <c r="M103" s="176">
        <f>G103*(1+L103/100)</f>
        <v>0</v>
      </c>
      <c r="N103" s="168">
        <v>0.00061</v>
      </c>
      <c r="O103" s="168">
        <f>ROUND(E103*N103,5)</f>
        <v>0.00061</v>
      </c>
      <c r="P103" s="168">
        <v>0</v>
      </c>
      <c r="Q103" s="168">
        <f>ROUND(E103*P103,5)</f>
        <v>0</v>
      </c>
      <c r="R103" s="168"/>
      <c r="S103" s="168"/>
      <c r="T103" s="168">
        <v>0.781</v>
      </c>
      <c r="U103" s="168">
        <f>ROUND(E103*T103,2)</f>
        <v>0.78</v>
      </c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 t="s">
        <v>131</v>
      </c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</row>
    <row r="104" spans="1:31" ht="12.75">
      <c r="A104" s="163" t="s">
        <v>123</v>
      </c>
      <c r="B104" s="167" t="s">
        <v>92</v>
      </c>
      <c r="C104" s="189" t="s">
        <v>93</v>
      </c>
      <c r="D104" s="169"/>
      <c r="E104" s="172"/>
      <c r="F104" s="177"/>
      <c r="G104" s="177">
        <f>SUMIF(AE105:AE108,"&lt;&gt;NOR",G105:G108)</f>
        <v>0</v>
      </c>
      <c r="H104" s="177"/>
      <c r="I104" s="177">
        <f>SUM(I105:I108)</f>
        <v>0</v>
      </c>
      <c r="J104" s="177"/>
      <c r="K104" s="177">
        <f>SUM(K105:K108)</f>
        <v>0</v>
      </c>
      <c r="L104" s="177"/>
      <c r="M104" s="177">
        <f>SUM(M105:M108)</f>
        <v>0</v>
      </c>
      <c r="N104" s="169"/>
      <c r="O104" s="169">
        <f>SUM(O105:O108)</f>
        <v>0.028929999999999997</v>
      </c>
      <c r="P104" s="169"/>
      <c r="Q104" s="169">
        <f>SUM(Q105:Q108)</f>
        <v>0</v>
      </c>
      <c r="R104" s="169"/>
      <c r="S104" s="169"/>
      <c r="T104" s="169"/>
      <c r="U104" s="169">
        <f>SUM(U105:U108)</f>
        <v>7.82</v>
      </c>
      <c r="AE104" t="s">
        <v>124</v>
      </c>
    </row>
    <row r="105" spans="1:60" ht="12.75" outlineLevel="1">
      <c r="A105" s="160">
        <v>81</v>
      </c>
      <c r="B105" s="166" t="s">
        <v>294</v>
      </c>
      <c r="C105" s="188" t="s">
        <v>295</v>
      </c>
      <c r="D105" s="168" t="s">
        <v>127</v>
      </c>
      <c r="E105" s="171">
        <v>16.6</v>
      </c>
      <c r="F105" s="174"/>
      <c r="G105" s="176">
        <f>ROUND(E105*F105,2)</f>
        <v>0</v>
      </c>
      <c r="H105" s="174"/>
      <c r="I105" s="176">
        <f>ROUND(E105*H105,2)</f>
        <v>0</v>
      </c>
      <c r="J105" s="174"/>
      <c r="K105" s="176">
        <f>ROUND(E105*J105,2)</f>
        <v>0</v>
      </c>
      <c r="L105" s="176">
        <v>21</v>
      </c>
      <c r="M105" s="176">
        <f>G105*(1+L105/100)</f>
        <v>0</v>
      </c>
      <c r="N105" s="168">
        <v>0</v>
      </c>
      <c r="O105" s="168">
        <f>ROUND(E105*N105,5)</f>
        <v>0</v>
      </c>
      <c r="P105" s="168">
        <v>0</v>
      </c>
      <c r="Q105" s="168">
        <f>ROUND(E105*P105,5)</f>
        <v>0</v>
      </c>
      <c r="R105" s="168"/>
      <c r="S105" s="168"/>
      <c r="T105" s="168">
        <v>0.06971</v>
      </c>
      <c r="U105" s="168">
        <f>ROUND(E105*T105,2)</f>
        <v>1.16</v>
      </c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 t="s">
        <v>128</v>
      </c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</row>
    <row r="106" spans="1:60" ht="12.75" outlineLevel="1">
      <c r="A106" s="160">
        <v>82</v>
      </c>
      <c r="B106" s="166" t="s">
        <v>296</v>
      </c>
      <c r="C106" s="188" t="s">
        <v>297</v>
      </c>
      <c r="D106" s="168" t="s">
        <v>127</v>
      </c>
      <c r="E106" s="171">
        <v>31.1</v>
      </c>
      <c r="F106" s="174"/>
      <c r="G106" s="176">
        <f>ROUND(E106*F106,2)</f>
        <v>0</v>
      </c>
      <c r="H106" s="174"/>
      <c r="I106" s="176">
        <f>ROUND(E106*H106,2)</f>
        <v>0</v>
      </c>
      <c r="J106" s="174"/>
      <c r="K106" s="176">
        <f>ROUND(E106*J106,2)</f>
        <v>0</v>
      </c>
      <c r="L106" s="176">
        <v>21</v>
      </c>
      <c r="M106" s="176">
        <f>G106*(1+L106/100)</f>
        <v>0</v>
      </c>
      <c r="N106" s="168">
        <v>0.00028</v>
      </c>
      <c r="O106" s="168">
        <f>ROUND(E106*N106,5)</f>
        <v>0.00871</v>
      </c>
      <c r="P106" s="168">
        <v>0</v>
      </c>
      <c r="Q106" s="168">
        <f>ROUND(E106*P106,5)</f>
        <v>0</v>
      </c>
      <c r="R106" s="168"/>
      <c r="S106" s="168"/>
      <c r="T106" s="168">
        <v>0.07278</v>
      </c>
      <c r="U106" s="168">
        <f>ROUND(E106*T106,2)</f>
        <v>2.26</v>
      </c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 t="s">
        <v>131</v>
      </c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</row>
    <row r="107" spans="1:60" ht="12.75" outlineLevel="1">
      <c r="A107" s="160">
        <v>83</v>
      </c>
      <c r="B107" s="166" t="s">
        <v>298</v>
      </c>
      <c r="C107" s="188" t="s">
        <v>299</v>
      </c>
      <c r="D107" s="168" t="s">
        <v>127</v>
      </c>
      <c r="E107" s="171">
        <v>31.1</v>
      </c>
      <c r="F107" s="174"/>
      <c r="G107" s="176">
        <f>ROUND(E107*F107,2)</f>
        <v>0</v>
      </c>
      <c r="H107" s="174"/>
      <c r="I107" s="176">
        <f>ROUND(E107*H107,2)</f>
        <v>0</v>
      </c>
      <c r="J107" s="174"/>
      <c r="K107" s="176">
        <f>ROUND(E107*J107,2)</f>
        <v>0</v>
      </c>
      <c r="L107" s="176">
        <v>21</v>
      </c>
      <c r="M107" s="176">
        <f>G107*(1+L107/100)</f>
        <v>0</v>
      </c>
      <c r="N107" s="168">
        <v>0.00065</v>
      </c>
      <c r="O107" s="168">
        <f>ROUND(E107*N107,5)</f>
        <v>0.02022</v>
      </c>
      <c r="P107" s="168">
        <v>0</v>
      </c>
      <c r="Q107" s="168">
        <f>ROUND(E107*P107,5)</f>
        <v>0</v>
      </c>
      <c r="R107" s="168"/>
      <c r="S107" s="168"/>
      <c r="T107" s="168">
        <v>0.1415</v>
      </c>
      <c r="U107" s="168">
        <f>ROUND(E107*T107,2)</f>
        <v>4.4</v>
      </c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 t="s">
        <v>131</v>
      </c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</row>
    <row r="108" spans="1:60" ht="12.75" outlineLevel="1">
      <c r="A108" s="160">
        <v>84</v>
      </c>
      <c r="B108" s="166" t="s">
        <v>300</v>
      </c>
      <c r="C108" s="188" t="s">
        <v>301</v>
      </c>
      <c r="D108" s="168" t="s">
        <v>0</v>
      </c>
      <c r="E108" s="171">
        <f>(G105+G106+G107)/100</f>
        <v>0</v>
      </c>
      <c r="F108" s="174"/>
      <c r="G108" s="176">
        <f>ROUND(E108*F108,2)</f>
        <v>0</v>
      </c>
      <c r="H108" s="174"/>
      <c r="I108" s="176">
        <f>ROUND(E108*H108,2)</f>
        <v>0</v>
      </c>
      <c r="J108" s="174"/>
      <c r="K108" s="176">
        <f>ROUND(E108*J108,2)</f>
        <v>0</v>
      </c>
      <c r="L108" s="176">
        <v>21</v>
      </c>
      <c r="M108" s="176">
        <f>G108*(1+L108/100)</f>
        <v>0</v>
      </c>
      <c r="N108" s="168">
        <v>0</v>
      </c>
      <c r="O108" s="168">
        <f>ROUND(E108*N108,5)</f>
        <v>0</v>
      </c>
      <c r="P108" s="168">
        <v>0</v>
      </c>
      <c r="Q108" s="168">
        <f>ROUND(E108*P108,5)</f>
        <v>0</v>
      </c>
      <c r="R108" s="168"/>
      <c r="S108" s="168"/>
      <c r="T108" s="168">
        <v>0.317</v>
      </c>
      <c r="U108" s="168">
        <f>ROUND(E108*T108,2)</f>
        <v>0</v>
      </c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 t="s">
        <v>128</v>
      </c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</row>
    <row r="109" spans="1:31" ht="12.75">
      <c r="A109" s="163" t="s">
        <v>123</v>
      </c>
      <c r="B109" s="167" t="s">
        <v>94</v>
      </c>
      <c r="C109" s="189" t="s">
        <v>95</v>
      </c>
      <c r="D109" s="169"/>
      <c r="E109" s="172"/>
      <c r="F109" s="177"/>
      <c r="G109" s="177">
        <f>SUMIF(AE110:AE110,"&lt;&gt;NOR",G110:G110)</f>
        <v>0</v>
      </c>
      <c r="H109" s="177"/>
      <c r="I109" s="177">
        <f>SUM(I110:I110)</f>
        <v>0</v>
      </c>
      <c r="J109" s="177"/>
      <c r="K109" s="177">
        <f>SUM(K110:K110)</f>
        <v>0</v>
      </c>
      <c r="L109" s="177"/>
      <c r="M109" s="177">
        <f>SUM(M110:M110)</f>
        <v>0</v>
      </c>
      <c r="N109" s="169"/>
      <c r="O109" s="169">
        <f>SUM(O110:O110)</f>
        <v>0</v>
      </c>
      <c r="P109" s="169"/>
      <c r="Q109" s="169">
        <f>SUM(Q110:Q110)</f>
        <v>0</v>
      </c>
      <c r="R109" s="169"/>
      <c r="S109" s="169"/>
      <c r="T109" s="169"/>
      <c r="U109" s="169">
        <f>SUM(U110:U110)</f>
        <v>0</v>
      </c>
      <c r="AE109" t="s">
        <v>124</v>
      </c>
    </row>
    <row r="110" spans="1:60" ht="12.75" outlineLevel="1">
      <c r="A110" s="160">
        <v>85</v>
      </c>
      <c r="B110" s="166" t="s">
        <v>302</v>
      </c>
      <c r="C110" s="188" t="s">
        <v>303</v>
      </c>
      <c r="D110" s="168" t="s">
        <v>304</v>
      </c>
      <c r="E110" s="171">
        <v>1</v>
      </c>
      <c r="F110" s="174"/>
      <c r="G110" s="176">
        <f>ROUND(E110*F110,2)</f>
        <v>0</v>
      </c>
      <c r="H110" s="174"/>
      <c r="I110" s="176">
        <f>ROUND(E110*H110,2)</f>
        <v>0</v>
      </c>
      <c r="J110" s="174"/>
      <c r="K110" s="176">
        <f>ROUND(E110*J110,2)</f>
        <v>0</v>
      </c>
      <c r="L110" s="176">
        <v>21</v>
      </c>
      <c r="M110" s="176">
        <f>G110*(1+L110/100)</f>
        <v>0</v>
      </c>
      <c r="N110" s="168">
        <v>0</v>
      </c>
      <c r="O110" s="168">
        <f>ROUND(E110*N110,5)</f>
        <v>0</v>
      </c>
      <c r="P110" s="168">
        <v>0</v>
      </c>
      <c r="Q110" s="168">
        <f>ROUND(E110*P110,5)</f>
        <v>0</v>
      </c>
      <c r="R110" s="168"/>
      <c r="S110" s="168"/>
      <c r="T110" s="168">
        <v>0</v>
      </c>
      <c r="U110" s="168">
        <f>ROUND(E110*T110,2)</f>
        <v>0</v>
      </c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 t="s">
        <v>128</v>
      </c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</row>
    <row r="111" spans="1:31" ht="12.75">
      <c r="A111" s="163" t="s">
        <v>123</v>
      </c>
      <c r="B111" s="167" t="s">
        <v>96</v>
      </c>
      <c r="C111" s="189" t="s">
        <v>26</v>
      </c>
      <c r="D111" s="169"/>
      <c r="E111" s="172"/>
      <c r="F111" s="177"/>
      <c r="G111" s="177">
        <f>SUMIF(AE112:AE112,"&lt;&gt;NOR",G112:G112)</f>
        <v>0</v>
      </c>
      <c r="H111" s="177"/>
      <c r="I111" s="177">
        <f>SUM(I112:I112)</f>
        <v>0</v>
      </c>
      <c r="J111" s="177"/>
      <c r="K111" s="177">
        <f>SUM(K112:K112)</f>
        <v>0</v>
      </c>
      <c r="L111" s="177"/>
      <c r="M111" s="177">
        <f>SUM(M112:M112)</f>
        <v>0</v>
      </c>
      <c r="N111" s="169"/>
      <c r="O111" s="169">
        <f>SUM(O112:O112)</f>
        <v>0</v>
      </c>
      <c r="P111" s="169"/>
      <c r="Q111" s="169">
        <f>SUM(Q112:Q112)</f>
        <v>0</v>
      </c>
      <c r="R111" s="169"/>
      <c r="S111" s="169"/>
      <c r="T111" s="169"/>
      <c r="U111" s="169">
        <f>SUM(U112:U112)</f>
        <v>0</v>
      </c>
      <c r="AE111" t="s">
        <v>124</v>
      </c>
    </row>
    <row r="112" spans="1:60" ht="12.75" outlineLevel="1">
      <c r="A112" s="178">
        <v>86</v>
      </c>
      <c r="B112" s="179" t="s">
        <v>305</v>
      </c>
      <c r="C112" s="190" t="s">
        <v>306</v>
      </c>
      <c r="D112" s="180" t="s">
        <v>0</v>
      </c>
      <c r="E112" s="181">
        <f>(G8+G11+G17+G19+G21+G25+G39+G41+G51+G62+G74+G81+G89+G94+G97+G102+G104+G109)/100</f>
        <v>0</v>
      </c>
      <c r="F112" s="182"/>
      <c r="G112" s="183">
        <f>ROUND(E112*F112,2)</f>
        <v>0</v>
      </c>
      <c r="H112" s="182"/>
      <c r="I112" s="183">
        <f>ROUND(E112*H112,2)</f>
        <v>0</v>
      </c>
      <c r="J112" s="182"/>
      <c r="K112" s="183">
        <f>ROUND(E112*J112,2)</f>
        <v>0</v>
      </c>
      <c r="L112" s="183">
        <v>21</v>
      </c>
      <c r="M112" s="183">
        <f>G112*(1+L112/100)</f>
        <v>0</v>
      </c>
      <c r="N112" s="180">
        <v>0</v>
      </c>
      <c r="O112" s="180">
        <f>ROUND(E112*N112,5)</f>
        <v>0</v>
      </c>
      <c r="P112" s="180">
        <v>0</v>
      </c>
      <c r="Q112" s="180">
        <f>ROUND(E112*P112,5)</f>
        <v>0</v>
      </c>
      <c r="R112" s="180"/>
      <c r="S112" s="180"/>
      <c r="T112" s="180">
        <v>0</v>
      </c>
      <c r="U112" s="180">
        <f>ROUND(E112*T112,2)</f>
        <v>0</v>
      </c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 t="s">
        <v>128</v>
      </c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</row>
    <row r="113" spans="1:30" ht="12.75">
      <c r="A113" s="6"/>
      <c r="B113" s="7" t="s">
        <v>307</v>
      </c>
      <c r="C113" s="191" t="s">
        <v>307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AC113">
        <v>15</v>
      </c>
      <c r="AD113">
        <v>21</v>
      </c>
    </row>
    <row r="114" spans="1:31" ht="12.75">
      <c r="A114" s="184"/>
      <c r="B114" s="185">
        <v>26</v>
      </c>
      <c r="C114" s="192" t="s">
        <v>307</v>
      </c>
      <c r="D114" s="186"/>
      <c r="E114" s="186"/>
      <c r="F114" s="186"/>
      <c r="G114" s="187">
        <f>G8+G11+G17+G19+G21+G25+G39+G41+G51+G62+G74+G81+G89+G94+G97+G102+G104+G109+G111</f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AC114">
        <f>SUMIF(L7:L112,AC113,G7:G112)</f>
        <v>0</v>
      </c>
      <c r="AD114">
        <f>SUMIF(L7:L112,AD113,G7:G112)</f>
        <v>0</v>
      </c>
      <c r="AE114" t="s">
        <v>308</v>
      </c>
    </row>
    <row r="115" spans="1:21" ht="12.75">
      <c r="A115" s="6"/>
      <c r="B115" s="7" t="s">
        <v>307</v>
      </c>
      <c r="C115" s="191" t="s">
        <v>307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>
      <c r="A116" s="6"/>
      <c r="B116" s="7" t="s">
        <v>307</v>
      </c>
      <c r="C116" s="191" t="s">
        <v>307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>
      <c r="A117" s="241">
        <v>33</v>
      </c>
      <c r="B117" s="241"/>
      <c r="C117" s="24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31" ht="12.75">
      <c r="A118" s="243"/>
      <c r="B118" s="244"/>
      <c r="C118" s="245"/>
      <c r="D118" s="244"/>
      <c r="E118" s="244"/>
      <c r="F118" s="244"/>
      <c r="G118" s="24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AE118" t="s">
        <v>309</v>
      </c>
    </row>
    <row r="119" spans="1:21" ht="12.75">
      <c r="A119" s="247"/>
      <c r="B119" s="248"/>
      <c r="C119" s="249"/>
      <c r="D119" s="248"/>
      <c r="E119" s="248"/>
      <c r="F119" s="248"/>
      <c r="G119" s="25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>
      <c r="A120" s="247"/>
      <c r="B120" s="248"/>
      <c r="C120" s="249"/>
      <c r="D120" s="248"/>
      <c r="E120" s="248"/>
      <c r="F120" s="248"/>
      <c r="G120" s="25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>
      <c r="A121" s="247"/>
      <c r="B121" s="248"/>
      <c r="C121" s="249"/>
      <c r="D121" s="248"/>
      <c r="E121" s="248"/>
      <c r="F121" s="248"/>
      <c r="G121" s="25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>
      <c r="A122" s="251"/>
      <c r="B122" s="252"/>
      <c r="C122" s="253"/>
      <c r="D122" s="252"/>
      <c r="E122" s="252"/>
      <c r="F122" s="252"/>
      <c r="G122" s="254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>
      <c r="A123" s="6"/>
      <c r="B123" s="7" t="s">
        <v>307</v>
      </c>
      <c r="C123" s="191" t="s">
        <v>307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3:31" ht="12.75">
      <c r="C124" s="193"/>
      <c r="AE124" t="s">
        <v>310</v>
      </c>
    </row>
  </sheetData>
  <mergeCells count="6">
    <mergeCell ref="A117:C117"/>
    <mergeCell ref="A118:G122"/>
    <mergeCell ref="A1:G1"/>
    <mergeCell ref="C2:G2"/>
    <mergeCell ref="C3:G3"/>
    <mergeCell ref="C4:G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Richter</cp:lastModifiedBy>
  <cp:lastPrinted>2018-02-28T09:37:45Z</cp:lastPrinted>
  <dcterms:created xsi:type="dcterms:W3CDTF">2009-04-08T07:15:50Z</dcterms:created>
  <dcterms:modified xsi:type="dcterms:W3CDTF">2018-02-28T09:37:51Z</dcterms:modified>
  <cp:category/>
  <cp:version/>
  <cp:contentType/>
  <cp:contentStatus/>
</cp:coreProperties>
</file>