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Pol'!$A$1:$U$82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82" i="12" l="1"/>
  <c r="F39" i="1" s="1"/>
  <c r="G9" i="12"/>
  <c r="M9" i="12" s="1"/>
  <c r="M8" i="12" s="1"/>
  <c r="I9" i="12"/>
  <c r="I8" i="12" s="1"/>
  <c r="K9" i="12"/>
  <c r="K8" i="12" s="1"/>
  <c r="O9" i="12"/>
  <c r="O8" i="12" s="1"/>
  <c r="Q9" i="12"/>
  <c r="Q8" i="12" s="1"/>
  <c r="U9" i="12"/>
  <c r="U8" i="12" s="1"/>
  <c r="G11" i="12"/>
  <c r="G10" i="12" s="1"/>
  <c r="I48" i="1" s="1"/>
  <c r="I11" i="12"/>
  <c r="I10" i="12" s="1"/>
  <c r="K11" i="12"/>
  <c r="K10" i="12" s="1"/>
  <c r="M11" i="12"/>
  <c r="M10" i="12" s="1"/>
  <c r="O11" i="12"/>
  <c r="O10" i="12" s="1"/>
  <c r="Q11" i="12"/>
  <c r="Q10" i="12" s="1"/>
  <c r="U11" i="12"/>
  <c r="U10" i="12" s="1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O12" i="12" s="1"/>
  <c r="Q14" i="12"/>
  <c r="U14" i="12"/>
  <c r="G16" i="12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6" i="12"/>
  <c r="I56" i="12"/>
  <c r="K56" i="12"/>
  <c r="O56" i="12"/>
  <c r="Q56" i="12"/>
  <c r="U56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1" i="12"/>
  <c r="M71" i="12" s="1"/>
  <c r="M70" i="12" s="1"/>
  <c r="I71" i="12"/>
  <c r="I70" i="12" s="1"/>
  <c r="K71" i="12"/>
  <c r="K70" i="12" s="1"/>
  <c r="O71" i="12"/>
  <c r="O70" i="12" s="1"/>
  <c r="Q71" i="12"/>
  <c r="Q70" i="12" s="1"/>
  <c r="U71" i="12"/>
  <c r="U70" i="12" s="1"/>
  <c r="G73" i="12"/>
  <c r="M73" i="12" s="1"/>
  <c r="I73" i="12"/>
  <c r="I72" i="12" s="1"/>
  <c r="K73" i="12"/>
  <c r="O73" i="12"/>
  <c r="Q73" i="12"/>
  <c r="U73" i="12"/>
  <c r="G74" i="12"/>
  <c r="M74" i="12" s="1"/>
  <c r="I74" i="12"/>
  <c r="K74" i="12"/>
  <c r="O74" i="12"/>
  <c r="O72" i="12" s="1"/>
  <c r="Q74" i="12"/>
  <c r="U74" i="12"/>
  <c r="G76" i="12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O78" i="12" s="1"/>
  <c r="Q80" i="12"/>
  <c r="U80" i="12"/>
  <c r="I20" i="1"/>
  <c r="G27" i="1"/>
  <c r="J28" i="1"/>
  <c r="J26" i="1"/>
  <c r="G38" i="1"/>
  <c r="F38" i="1"/>
  <c r="J23" i="1"/>
  <c r="J24" i="1"/>
  <c r="J25" i="1"/>
  <c r="J27" i="1"/>
  <c r="E24" i="1"/>
  <c r="E26" i="1"/>
  <c r="K72" i="12" l="1"/>
  <c r="U78" i="12"/>
  <c r="I75" i="12"/>
  <c r="U72" i="12"/>
  <c r="I15" i="12"/>
  <c r="U12" i="12"/>
  <c r="K78" i="12"/>
  <c r="I78" i="12"/>
  <c r="Q15" i="12"/>
  <c r="U15" i="12"/>
  <c r="O15" i="12"/>
  <c r="Q78" i="12"/>
  <c r="K75" i="12"/>
  <c r="G75" i="12"/>
  <c r="I57" i="1" s="1"/>
  <c r="I18" i="1" s="1"/>
  <c r="Q72" i="12"/>
  <c r="G70" i="12"/>
  <c r="I55" i="1" s="1"/>
  <c r="Q55" i="12"/>
  <c r="I55" i="12"/>
  <c r="U55" i="12"/>
  <c r="O55" i="12"/>
  <c r="K50" i="12"/>
  <c r="Q50" i="12"/>
  <c r="I50" i="12"/>
  <c r="U40" i="12"/>
  <c r="O40" i="12"/>
  <c r="AD82" i="12"/>
  <c r="G39" i="1" s="1"/>
  <c r="G40" i="1" s="1"/>
  <c r="G25" i="1" s="1"/>
  <c r="G26" i="1" s="1"/>
  <c r="U18" i="12"/>
  <c r="O18" i="12"/>
  <c r="G8" i="12"/>
  <c r="I47" i="1" s="1"/>
  <c r="Q75" i="12"/>
  <c r="U75" i="12"/>
  <c r="O75" i="12"/>
  <c r="K55" i="12"/>
  <c r="G55" i="12"/>
  <c r="I54" i="1" s="1"/>
  <c r="U50" i="12"/>
  <c r="O50" i="12"/>
  <c r="K40" i="12"/>
  <c r="Q40" i="12"/>
  <c r="I40" i="12"/>
  <c r="K18" i="12"/>
  <c r="Q18" i="12"/>
  <c r="I18" i="12"/>
  <c r="K15" i="12"/>
  <c r="G15" i="12"/>
  <c r="I50" i="1" s="1"/>
  <c r="K12" i="12"/>
  <c r="Q12" i="12"/>
  <c r="I12" i="12"/>
  <c r="F40" i="1"/>
  <c r="G23" i="1" s="1"/>
  <c r="G24" i="1" s="1"/>
  <c r="G29" i="1" s="1"/>
  <c r="M39" i="12"/>
  <c r="M18" i="12" s="1"/>
  <c r="M40" i="12"/>
  <c r="M78" i="12"/>
  <c r="M72" i="12"/>
  <c r="M50" i="12"/>
  <c r="M12" i="12"/>
  <c r="G78" i="12"/>
  <c r="I58" i="1" s="1"/>
  <c r="I19" i="1" s="1"/>
  <c r="G72" i="12"/>
  <c r="I56" i="1" s="1"/>
  <c r="G50" i="12"/>
  <c r="I53" i="1" s="1"/>
  <c r="G40" i="12"/>
  <c r="I52" i="1" s="1"/>
  <c r="G18" i="12"/>
  <c r="G12" i="12"/>
  <c r="I49" i="1" s="1"/>
  <c r="M76" i="12"/>
  <c r="M75" i="12" s="1"/>
  <c r="M56" i="12"/>
  <c r="M55" i="12" s="1"/>
  <c r="M16" i="12"/>
  <c r="M15" i="12" s="1"/>
  <c r="G28" i="1" l="1"/>
  <c r="H39" i="1"/>
  <c r="I16" i="1"/>
  <c r="I51" i="1"/>
  <c r="G82" i="12"/>
  <c r="H40" i="1" l="1"/>
  <c r="I39" i="1"/>
  <c r="I40" i="1" s="1"/>
  <c r="J39" i="1" s="1"/>
  <c r="J40" i="1" s="1"/>
  <c r="I17" i="1"/>
  <c r="I21" i="1" s="1"/>
  <c r="I5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<sst xmlns="http://schemas.openxmlformats.org/spreadsheetml/2006/main" count="439" uniqueCount="235">
  <si>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</si>
  <si>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</si>
  <si>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</si>
  <si>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</si>
  <si>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</si>
  <si>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</si>
  <si>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</si>
  <si>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</si>
  <si>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</si>
  <si>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</si>
  <si>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</si>
  <si>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</si>
  <si>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</si>
  <si>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</si>
  <si>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</si>
  <si>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</si>
  <si>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</si>
  <si>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</si>
  <si>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</si>
  <si>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</si>
  <si>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</si>
  <si>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</si>
  <si>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</si>
  <si>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</si>
  <si>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</si>
  <si>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</si>
  <si>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</si>
  <si>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</si>
  <si>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</si>
  <si>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</si>
  <si>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</si>
  <si>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</si>
  <si>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</si>
  <si>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</si>
  <si>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</si>
  <si>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</si>
  <si>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</si>
  <si>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</si>
  <si>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</si>
  <si>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</si>
  <si>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</si>
  <si>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</si>
  <si>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</si>
  <si>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Hotelová škola Radlická, Radlická 115 </t>
  </si>
  <si>
    <t>Rozpočet:</t>
  </si>
  <si>
    <t>Misto</t>
  </si>
  <si>
    <t>Generální oprava střechy A5 včetně světlíku</t>
  </si>
  <si>
    <t>Hotelová škola Radlická</t>
  </si>
  <si>
    <t>Radlická 591/115</t>
  </si>
  <si>
    <t>Praha-Jinonice</t>
  </si>
  <si>
    <t>15800</t>
  </si>
  <si>
    <t>60446242</t>
  </si>
  <si>
    <t>CZ60446242</t>
  </si>
  <si>
    <t>Rozpočet</t>
  </si>
  <si>
    <t>Celkem za stavbu</t>
  </si>
  <si>
    <t>CZK</t>
  </si>
  <si>
    <t>Rekapitulace dílů</t>
  </si>
  <si>
    <t>Typ dílu</t>
  </si>
  <si>
    <t>4</t>
  </si>
  <si>
    <t>Vodorovné konstrukce</t>
  </si>
  <si>
    <t>94</t>
  </si>
  <si>
    <t>Lešení a stavební výtahy</t>
  </si>
  <si>
    <t>95</t>
  </si>
  <si>
    <t>Dokončovací kce na pozem.stav.</t>
  </si>
  <si>
    <t>97</t>
  </si>
  <si>
    <t>Prorážení otvorů</t>
  </si>
  <si>
    <t>712</t>
  </si>
  <si>
    <t>Živičné krytiny</t>
  </si>
  <si>
    <t>713</t>
  </si>
  <si>
    <t>Izolace tepelné</t>
  </si>
  <si>
    <t>721</t>
  </si>
  <si>
    <t>Vnitřní kanalizace</t>
  </si>
  <si>
    <t>764</t>
  </si>
  <si>
    <t>Konstrukce klempířské</t>
  </si>
  <si>
    <t>767</t>
  </si>
  <si>
    <t>Konstrukce zámečnické</t>
  </si>
  <si>
    <t>783</t>
  </si>
  <si>
    <t>Nátěry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</si>
  <si>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</si>
  <si>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</si>
  <si>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</si>
  <si>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</si>
  <si>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</si>
  <si>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</si>
  <si>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</si>
  <si>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</si>
  <si>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</si>
  <si>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</si>
  <si>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</si>
  <si>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</si>
  <si>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</si>
  <si>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</si>
  <si>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</si>
  <si>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</si>
  <si>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</si>
  <si>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</si>
  <si>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</si>
  <si>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</si>
  <si>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</si>
  <si>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</si>
  <si>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</si>
  <si>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</si>
  <si>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</si>
  <si>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</si>
  <si>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</si>
  <si>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</si>
  <si>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</si>
  <si>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</si>
  <si>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</si>
  <si>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446122001R00</t>
  </si>
  <si>
    <t>Výlez na střechu zateplený</t>
  </si>
  <si>
    <t>kus</t>
  </si>
  <si>
    <t>POL1_0</t>
  </si>
  <si>
    <t>941955001R00</t>
  </si>
  <si>
    <t>Pomocná lešenářská konstrukce</t>
  </si>
  <si>
    <t>kpl</t>
  </si>
  <si>
    <t>952902110R00</t>
  </si>
  <si>
    <t>Vyspravení, vyrovnání a vyčištění stávající, asfaltové krytiny</t>
  </si>
  <si>
    <t>m2</t>
  </si>
  <si>
    <t>47131400R</t>
  </si>
  <si>
    <t>Stavební výtah GEDA (pronájem, montáž, demontáž)</t>
  </si>
  <si>
    <t>den</t>
  </si>
  <si>
    <t>POL3_0</t>
  </si>
  <si>
    <t>979082111R00</t>
  </si>
  <si>
    <t>Vnitrostaveništní doprava suti</t>
  </si>
  <si>
    <t>t</t>
  </si>
  <si>
    <t>979097012R00</t>
  </si>
  <si>
    <t>Pronájem kontejneru 7 t</t>
  </si>
  <si>
    <t>ks</t>
  </si>
  <si>
    <t>71230091.R00</t>
  </si>
  <si>
    <t>Prořezání a vyspravení odtržené a zvrásněné, izolace v rozích atiky</t>
  </si>
  <si>
    <t>712378101RT3</t>
  </si>
  <si>
    <t>Komínek odvětrání kanalizace , pro DN 100 mm</t>
  </si>
  <si>
    <t>712391175R00</t>
  </si>
  <si>
    <t>Ukončovací lišta svislých izolací, r.š. 100 mm, pozink.plech lakovaný</t>
  </si>
  <si>
    <t>m</t>
  </si>
  <si>
    <t>712964703R00</t>
  </si>
  <si>
    <t>Zesílení koutů, rohů a hran fólií, sokl světlíku</t>
  </si>
  <si>
    <t>712351111R00</t>
  </si>
  <si>
    <t>Povlaková krytina střech do 10°,samolepicím pásem, vodorovná</t>
  </si>
  <si>
    <t>62842031R</t>
  </si>
  <si>
    <t>Asfalt.modifik.pás PLURA THERMO AD P samolep, vodorovná podkladní</t>
  </si>
  <si>
    <t>712351112R00</t>
  </si>
  <si>
    <t>Povlaková krytina střech do 10°,samolepicím pásem, svislá podkladní</t>
  </si>
  <si>
    <t>Asfalt.modifik.pás PLURA THERMO AD P samolep</t>
  </si>
  <si>
    <t>712351113R00</t>
  </si>
  <si>
    <t>Povlaková krytina střech do 10°,samolepicím pásem, svislá podkladní atika</t>
  </si>
  <si>
    <t>712341559R00</t>
  </si>
  <si>
    <t>Povlaková krytina střech do 10°, NAIP přitavením, vodorovná</t>
  </si>
  <si>
    <t>62852200R</t>
  </si>
  <si>
    <t>Asfalt.modifik.pás TECH 5000 PA, tl. 4,5 mm</t>
  </si>
  <si>
    <t>712341559R02</t>
  </si>
  <si>
    <t>Povlaková krytina střech do 10°, NAIP přitavením, svislá</t>
  </si>
  <si>
    <t>Povlaková krytina střech do 10°, NAIP přitavením, svislá atika</t>
  </si>
  <si>
    <t>712348104R00</t>
  </si>
  <si>
    <t>Opracování prostupů, asfalt.modifik.pás TECH 5000 PA, tl. 4,5 mm</t>
  </si>
  <si>
    <t>23153495.AR</t>
  </si>
  <si>
    <t>Tmel střešní bitumenový Berner</t>
  </si>
  <si>
    <t>24633513R</t>
  </si>
  <si>
    <t>Tmel polyuretanový střešní WURTH</t>
  </si>
  <si>
    <t>388412500R</t>
  </si>
  <si>
    <t>Technický plyn</t>
  </si>
  <si>
    <t>998712203R00</t>
  </si>
  <si>
    <t>Přesun hmot pro povlakové krytiny, výšky do 24 m</t>
  </si>
  <si>
    <t>713141125R00</t>
  </si>
  <si>
    <t>Izolace tepelná střech, desky, na lepidlo PUR</t>
  </si>
  <si>
    <t>28375951.AR</t>
  </si>
  <si>
    <t>Deska polystyrenová EPS 100 S tl. 120 mm</t>
  </si>
  <si>
    <t>713141126R00</t>
  </si>
  <si>
    <t>Izolace tepelná střech, desky, na lepidlo PUR, pod přítěžové prvky - kl.jednotku</t>
  </si>
  <si>
    <t>283763208R</t>
  </si>
  <si>
    <t xml:space="preserve">Deska Styrodur 140 mm </t>
  </si>
  <si>
    <t>713141124R00</t>
  </si>
  <si>
    <t>Izolace tepelná střech ve spádu</t>
  </si>
  <si>
    <t>28375945R</t>
  </si>
  <si>
    <t>Deska polystyrenová EPS 100 S tl. 5-70 mm</t>
  </si>
  <si>
    <t>Izolace tepelná střech plochých-atikový klín</t>
  </si>
  <si>
    <t>63152904R</t>
  </si>
  <si>
    <t>Klín atikový přechodový ISOVER AK 60x60x1000 mm</t>
  </si>
  <si>
    <t>998713203R00</t>
  </si>
  <si>
    <t>Přesun hmot pro izolace tepelné, výšky do 24 m</t>
  </si>
  <si>
    <t>721210800R00</t>
  </si>
  <si>
    <t>Demontáž ventilačních komínků</t>
  </si>
  <si>
    <t>721210822R00</t>
  </si>
  <si>
    <t>Demontáž střešní vpusti</t>
  </si>
  <si>
    <t>721223590R00</t>
  </si>
  <si>
    <t>Střešní sanační vpusť TW SAN 110 BIT, s bitumenovou manžetou</t>
  </si>
  <si>
    <t>998721203R00</t>
  </si>
  <si>
    <t>Přesun hmot pro vnitřní kanalizaci, výšky do 24 m</t>
  </si>
  <si>
    <t>764311821R00</t>
  </si>
  <si>
    <t>Demontáž krytiny světlíku</t>
  </si>
  <si>
    <t>764430840R00</t>
  </si>
  <si>
    <t>Demontáž oplechování atiky</t>
  </si>
  <si>
    <t>764321820R00</t>
  </si>
  <si>
    <t>Demontáž oplechování světlíku a výlezů</t>
  </si>
  <si>
    <t>764904010R00</t>
  </si>
  <si>
    <t>Zastřešení hladkými plechy, do 30°, plech s povrchovou úpravou</t>
  </si>
  <si>
    <t>764331830R00</t>
  </si>
  <si>
    <t>Demontáž lemování krytiny světlíku, r.š.cca500mm</t>
  </si>
  <si>
    <t>764904204R00</t>
  </si>
  <si>
    <t>Lemování krytiny, plech s povrchovou úpravou</t>
  </si>
  <si>
    <t>764391820R00</t>
  </si>
  <si>
    <t xml:space="preserve">Demontáž lišt, krajní u desky a spodní pod uvolněnou deskou </t>
  </si>
  <si>
    <t>764904205R00</t>
  </si>
  <si>
    <t>Lišty, plech s povrchovou úpravou</t>
  </si>
  <si>
    <t>764451801R00</t>
  </si>
  <si>
    <t>Demontáž odpadních trub čtvercových o str.75 mm</t>
  </si>
  <si>
    <t>764908204RT1</t>
  </si>
  <si>
    <t>Odpadní trouby čtvercové, plech s povrchovou úpravou</t>
  </si>
  <si>
    <t>764817140RT2</t>
  </si>
  <si>
    <t xml:space="preserve">Oplechování zdí (atik) z lak.Pz plechu, rš 400 mm, nalepení </t>
  </si>
  <si>
    <t>764817141RT2</t>
  </si>
  <si>
    <t>Rozpěrný nýt RN 6x60 mm - kotvení klempířských, konstrukcí</t>
  </si>
  <si>
    <t>764817142RT2</t>
  </si>
  <si>
    <t>Šroub SBT 6,3x155, vč.teleskopu 100 mm , dokotvení v ploše a po obvodě střechy</t>
  </si>
  <si>
    <t>998764203R00</t>
  </si>
  <si>
    <t>Přesun hmot pro klempířské konstr., výšky do 24 m</t>
  </si>
  <si>
    <t>767999805R00</t>
  </si>
  <si>
    <t>Demontáž anténního stožáru</t>
  </si>
  <si>
    <t>783201811R00</t>
  </si>
  <si>
    <t xml:space="preserve">Odstranění nátěrů z kovových konstrukcí, oškrabáním a odmaštěním </t>
  </si>
  <si>
    <t>783293213R00</t>
  </si>
  <si>
    <t>Nátěr kov.konstr.Eternal disperz. základ+2x email</t>
  </si>
  <si>
    <t>210220111R00</t>
  </si>
  <si>
    <t>Nová vodorovná bleskosvodná síť, vč. revizní zprávy</t>
  </si>
  <si>
    <t>soubor</t>
  </si>
  <si>
    <t>210220301R00</t>
  </si>
  <si>
    <t>Demontáž vodorovné bleskosvodné sítě</t>
  </si>
  <si>
    <t>005 12-1010.</t>
  </si>
  <si>
    <t>Náklady spojené s umístěním stavby</t>
  </si>
  <si>
    <t>Soubor</t>
  </si>
  <si>
    <t>005 12-4010.</t>
  </si>
  <si>
    <t>Kompletační činnost</t>
  </si>
  <si>
    <t/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</si>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</sst>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\,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16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/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vertical="center"/>
    </xf>
    <xf numFmtId="164" fontId="3" fillId="5" borderId="38" xfId="0" applyNumberFormat="1" applyFont="1" applyFill="1" applyBorder="1" applyAlignment="1">
      <alignment horizontal="center"/>
    </xf>
    <xf numFmtId="164" fontId="3" fillId="5" borderId="38" xfId="0" applyNumberFormat="1" applyFont="1" applyFill="1" applyBorder="1" applyAlignment="1"/>
    <xf numFmtId="16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4" borderId="33" xfId="0" applyNumberFormat="1" applyFont="1" applyFill="1" applyBorder="1" applyAlignment="1" applyProtection="1">
      <alignment vertical="top" shrinkToFit="1"/>
      <protection locked="0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4" borderId="38" xfId="0" applyNumberFormat="1" applyFont="1" applyFill="1" applyBorder="1" applyAlignment="1" applyProtection="1">
      <alignment vertical="top" shrinkToFit="1"/>
      <protection locked="0"/>
    </xf>
    <xf numFmtId="16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3" fontId="3" fillId="0" borderId="35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5" borderId="38" xfId="0" applyNumberFormat="1" applyFont="1" applyFill="1" applyBorder="1" applyAlignment="1"/>
    <xf numFmtId="4" fontId="8" fillId="0" borderId="12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0" fillId="3" borderId="13" xfId="0" applyNumberFormat="1" applyFill="1" applyBorder="1" applyAlignment="1">
      <alignment horizontal="left" vertical="center"/>
    </xf>
    <xf numFmtId="4" fontId="8" fillId="3" borderId="13" xfId="0" applyNumberFormat="1" applyFont="1" applyFill="1" applyBorder="1" applyAlignment="1">
      <alignment horizontal="left" vertical="center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0" fillId="3" borderId="38" xfId="0" applyNumberFormat="1" applyFill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4" borderId="38" xfId="0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Alignment="1">
      <alignment vertical="top"/>
    </xf>
    <xf numFmtId="4" fontId="5" fillId="3" borderId="12" xfId="0" applyNumberFormat="1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3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3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6" t="s">
        <v>39</v>
      </c>
      <c r="B2" s="206"/>
      <c r="C2" s="206"/>
      <c r="D2" s="206"/>
      <c r="E2" s="206"/>
      <c r="F2" s="206"/>
      <c r="G2" s="20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56" zoomScaleNormal="100" zoomScaleSheetLayoutView="75" workbookViewId="0">
      <selection activeCell="A2" sqref="A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207" t="s">
        <v>42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4"/>
      <c r="B2" s="77" t="s">
        <v>40</v>
      </c>
      <c r="C2" s="78"/>
      <c r="D2" s="232" t="s">
        <v>46</v>
      </c>
      <c r="E2" s="233"/>
      <c r="F2" s="233"/>
      <c r="G2" s="233"/>
      <c r="H2" s="233"/>
      <c r="I2" s="233"/>
      <c r="J2" s="234"/>
      <c r="O2" s="2"/>
    </row>
    <row r="3" spans="1:15" ht="23.25" customHeight="1" x14ac:dyDescent="0.2">
      <c r="A3" s="4"/>
      <c r="B3" s="79" t="s">
        <v>45</v>
      </c>
      <c r="C3" s="80"/>
      <c r="D3" s="225" t="s">
        <v>43</v>
      </c>
      <c r="E3" s="226"/>
      <c r="F3" s="226"/>
      <c r="G3" s="226"/>
      <c r="H3" s="226"/>
      <c r="I3" s="226"/>
      <c r="J3" s="227"/>
    </row>
    <row r="4" spans="1:15" ht="23.25" hidden="1" customHeight="1" x14ac:dyDescent="0.2">
      <c r="A4" s="4"/>
      <c r="B4" s="81" t="s">
        <v>44</v>
      </c>
      <c r="C4" s="82"/>
      <c r="D4" s="83"/>
      <c r="E4" s="83"/>
      <c r="F4" s="84"/>
      <c r="G4" s="85"/>
      <c r="H4" s="84"/>
      <c r="I4" s="85"/>
      <c r="J4" s="86"/>
    </row>
    <row r="5" spans="1:15" ht="24" customHeight="1" x14ac:dyDescent="0.2">
      <c r="A5" s="4"/>
      <c r="B5" s="47" t="s">
        <v>21</v>
      </c>
      <c r="C5" s="5"/>
      <c r="D5" s="87" t="s">
        <v>47</v>
      </c>
      <c r="E5" s="26"/>
      <c r="F5" s="26"/>
      <c r="G5" s="26"/>
      <c r="H5" s="28" t="s">
        <v>33</v>
      </c>
      <c r="I5" s="87" t="s">
        <v>51</v>
      </c>
      <c r="J5" s="11"/>
    </row>
    <row r="6" spans="1:15" ht="15.75" customHeight="1" x14ac:dyDescent="0.2">
      <c r="A6" s="4"/>
      <c r="B6" s="41"/>
      <c r="C6" s="26"/>
      <c r="D6" s="87" t="s">
        <v>48</v>
      </c>
      <c r="E6" s="26"/>
      <c r="F6" s="26"/>
      <c r="G6" s="26"/>
      <c r="H6" s="28" t="s">
        <v>34</v>
      </c>
      <c r="I6" s="87" t="s">
        <v>52</v>
      </c>
      <c r="J6" s="11"/>
    </row>
    <row r="7" spans="1:15" ht="15.75" customHeight="1" x14ac:dyDescent="0.2">
      <c r="A7" s="4"/>
      <c r="B7" s="42"/>
      <c r="C7" s="88" t="s">
        <v>50</v>
      </c>
      <c r="D7" s="76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6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7" t="s">
        <v>18</v>
      </c>
      <c r="C11" s="5"/>
      <c r="D11" s="236"/>
      <c r="E11" s="236"/>
      <c r="F11" s="236"/>
      <c r="G11" s="236"/>
      <c r="H11" s="28" t="s">
        <v>33</v>
      </c>
      <c r="I11" s="90"/>
      <c r="J11" s="11"/>
    </row>
    <row r="12" spans="1:15" ht="15.75" customHeight="1" x14ac:dyDescent="0.2">
      <c r="A12" s="4"/>
      <c r="B12" s="41"/>
      <c r="C12" s="26"/>
      <c r="D12" s="223"/>
      <c r="E12" s="223"/>
      <c r="F12" s="223"/>
      <c r="G12" s="223"/>
      <c r="H12" s="28" t="s">
        <v>34</v>
      </c>
      <c r="I12" s="90"/>
      <c r="J12" s="11"/>
    </row>
    <row r="13" spans="1:15" ht="15.75" customHeight="1" x14ac:dyDescent="0.2">
      <c r="A13" s="4"/>
      <c r="B13" s="42"/>
      <c r="C13" s="89"/>
      <c r="D13" s="224"/>
      <c r="E13" s="224"/>
      <c r="F13" s="224"/>
      <c r="G13" s="224"/>
      <c r="H13" s="29"/>
      <c r="I13" s="34"/>
      <c r="J13" s="50"/>
    </row>
    <row r="14" spans="1:15" ht="24" hidden="1" customHeight="1" x14ac:dyDescent="0.2">
      <c r="A14" s="4"/>
      <c r="B14" s="62" t="s">
        <v>20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4"/>
      <c r="B15" s="51" t="s">
        <v>31</v>
      </c>
      <c r="C15" s="68"/>
      <c r="D15" s="52"/>
      <c r="E15" s="235"/>
      <c r="F15" s="235"/>
      <c r="G15" s="220"/>
      <c r="H15" s="220"/>
      <c r="I15" s="220" t="s">
        <v>28</v>
      </c>
      <c r="J15" s="221"/>
    </row>
    <row r="16" spans="1:15" ht="23.25" customHeight="1" x14ac:dyDescent="0.2">
      <c r="A16" s="135" t="s">
        <v>23</v>
      </c>
      <c r="B16" s="136" t="s">
        <v>23</v>
      </c>
      <c r="C16" s="56"/>
      <c r="D16" s="57"/>
      <c r="E16" s="216"/>
      <c r="F16" s="222"/>
      <c r="G16" s="216"/>
      <c r="H16" s="222"/>
      <c r="I16" s="216">
        <f>SUMIF(F47:F58,A16,I47:I58)+SUMIF(F47:F58,"PSU",I47:I58)</f>
        <v>0</v>
      </c>
      <c r="J16" s="217"/>
    </row>
    <row r="17" spans="1:10" ht="23.25" customHeight="1" x14ac:dyDescent="0.2">
      <c r="A17" s="135" t="s">
        <v>24</v>
      </c>
      <c r="B17" s="136" t="s">
        <v>24</v>
      </c>
      <c r="C17" s="56"/>
      <c r="D17" s="57"/>
      <c r="E17" s="216"/>
      <c r="F17" s="222"/>
      <c r="G17" s="216"/>
      <c r="H17" s="222"/>
      <c r="I17" s="216">
        <f>SUMIF(F47:F58,A17,I47:I58)</f>
        <v>0</v>
      </c>
      <c r="J17" s="217"/>
    </row>
    <row r="18" spans="1:10" ht="23.25" customHeight="1" x14ac:dyDescent="0.2">
      <c r="A18" s="135" t="s">
        <v>25</v>
      </c>
      <c r="B18" s="136" t="s">
        <v>25</v>
      </c>
      <c r="C18" s="56"/>
      <c r="D18" s="57"/>
      <c r="E18" s="216"/>
      <c r="F18" s="222"/>
      <c r="G18" s="216"/>
      <c r="H18" s="222"/>
      <c r="I18" s="216">
        <f>SUMIF(F47:F58,A18,I47:I58)</f>
        <v>0</v>
      </c>
      <c r="J18" s="217"/>
    </row>
    <row r="19" spans="1:10" ht="23.25" customHeight="1" x14ac:dyDescent="0.2">
      <c r="A19" s="135" t="s">
        <v>80</v>
      </c>
      <c r="B19" s="136" t="s">
        <v>26</v>
      </c>
      <c r="C19" s="56"/>
      <c r="D19" s="57"/>
      <c r="E19" s="216"/>
      <c r="F19" s="222"/>
      <c r="G19" s="216"/>
      <c r="H19" s="222"/>
      <c r="I19" s="216">
        <f>SUMIF(F47:F58,A19,I47:I58)</f>
        <v>0</v>
      </c>
      <c r="J19" s="217"/>
    </row>
    <row r="20" spans="1:10" ht="23.25" customHeight="1" x14ac:dyDescent="0.2">
      <c r="A20" s="135" t="s">
        <v>81</v>
      </c>
      <c r="B20" s="136" t="s">
        <v>27</v>
      </c>
      <c r="C20" s="56"/>
      <c r="D20" s="57"/>
      <c r="E20" s="216"/>
      <c r="F20" s="222"/>
      <c r="G20" s="216"/>
      <c r="H20" s="222"/>
      <c r="I20" s="216">
        <f>SUMIF(F47:F58,A20,I47:I58)</f>
        <v>0</v>
      </c>
      <c r="J20" s="217"/>
    </row>
    <row r="21" spans="1:10" ht="23.25" customHeight="1" x14ac:dyDescent="0.2">
      <c r="A21" s="4"/>
      <c r="B21" s="70" t="s">
        <v>28</v>
      </c>
      <c r="C21" s="71"/>
      <c r="D21" s="72"/>
      <c r="E21" s="218"/>
      <c r="F21" s="219"/>
      <c r="G21" s="218"/>
      <c r="H21" s="219"/>
      <c r="I21" s="218">
        <f>SUM(I16:J20)</f>
        <v>0</v>
      </c>
      <c r="J21" s="228"/>
    </row>
    <row r="22" spans="1:10" ht="33" customHeight="1" x14ac:dyDescent="0.2">
      <c r="A22" s="4"/>
      <c r="B22" s="61" t="s">
        <v>32</v>
      </c>
      <c r="C22" s="56"/>
      <c r="D22" s="57"/>
      <c r="E22" s="60"/>
      <c r="F22" s="59"/>
      <c r="G22" s="191"/>
      <c r="H22" s="191"/>
      <c r="I22" s="191"/>
      <c r="J22" s="192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4">
        <f>ZakladDPHSniVypocet</f>
        <v>0</v>
      </c>
      <c r="H23" s="215"/>
      <c r="I23" s="215"/>
      <c r="J23" s="192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38">
        <f>ZakladDPHSni*SazbaDPH1/100</f>
        <v>0</v>
      </c>
      <c r="H24" s="239"/>
      <c r="I24" s="239"/>
      <c r="J24" s="192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14">
        <f>ZakladDPHZaklVypocet</f>
        <v>0</v>
      </c>
      <c r="H25" s="215"/>
      <c r="I25" s="215"/>
      <c r="J25" s="19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0">
        <f>ZakladDPHZakl*SazbaDPH2/100</f>
        <v>0</v>
      </c>
      <c r="H26" s="211"/>
      <c r="I26" s="211"/>
      <c r="J26" s="193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2">
        <f>0</f>
        <v>0</v>
      </c>
      <c r="H27" s="212"/>
      <c r="I27" s="212"/>
      <c r="J27" s="194" t="str">
        <f t="shared" si="0"/>
        <v>CZK</v>
      </c>
    </row>
    <row r="28" spans="1:10" ht="27.75" hidden="1" customHeight="1" thickBot="1" x14ac:dyDescent="0.25">
      <c r="A28" s="4"/>
      <c r="B28" s="109" t="s">
        <v>22</v>
      </c>
      <c r="C28" s="110"/>
      <c r="D28" s="110"/>
      <c r="E28" s="111"/>
      <c r="F28" s="112"/>
      <c r="G28" s="213">
        <f>ZakladDPHSniVypocet+ZakladDPHZaklVypocet</f>
        <v>0</v>
      </c>
      <c r="H28" s="213"/>
      <c r="I28" s="213"/>
      <c r="J28" s="195" t="str">
        <f t="shared" si="0"/>
        <v>CZK</v>
      </c>
    </row>
    <row r="29" spans="1:10" ht="27.75" customHeight="1" thickBot="1" x14ac:dyDescent="0.25">
      <c r="A29" s="4"/>
      <c r="B29" s="109" t="s">
        <v>35</v>
      </c>
      <c r="C29" s="113"/>
      <c r="D29" s="113"/>
      <c r="E29" s="113"/>
      <c r="F29" s="113"/>
      <c r="G29" s="213">
        <f>ZakladDPHSni+DPHSni+ZakladDPHZakl+DPHZakl+Zaokrouhleni</f>
        <v>0</v>
      </c>
      <c r="H29" s="213"/>
      <c r="I29" s="213"/>
      <c r="J29" s="196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7" t="s">
        <v>2</v>
      </c>
      <c r="E35" s="23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3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hidden="1" customHeight="1" x14ac:dyDescent="0.2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hidden="1" customHeight="1" x14ac:dyDescent="0.2">
      <c r="A39" s="93">
        <v>1</v>
      </c>
      <c r="B39" s="99" t="s">
        <v>53</v>
      </c>
      <c r="C39" s="240" t="s">
        <v>46</v>
      </c>
      <c r="D39" s="241"/>
      <c r="E39" s="241"/>
      <c r="F39" s="104">
        <f>'Rozpočet Pol'!AC82</f>
        <v>0</v>
      </c>
      <c r="G39" s="105">
        <f>'Rozpočet Pol'!AD82</f>
        <v>0</v>
      </c>
      <c r="H39" s="106">
        <f>(F39*SazbaDPH1/100)+(G39*SazbaDPH2/100)</f>
        <v>0</v>
      </c>
      <c r="I39" s="106">
        <f>F39+G39+H39</f>
        <v>0</v>
      </c>
      <c r="J39" s="100" t="str">
        <f>IF(CenaCelkemVypocet=0,"",I39/CenaCelkemVypocet*100)</f>
        <v/>
      </c>
    </row>
    <row r="40" spans="1:10" ht="25.5" hidden="1" customHeight="1" x14ac:dyDescent="0.2">
      <c r="A40" s="93"/>
      <c r="B40" s="242" t="s">
        <v>54</v>
      </c>
      <c r="C40" s="243"/>
      <c r="D40" s="243"/>
      <c r="E40" s="244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4" spans="1:10" ht="15.75" x14ac:dyDescent="0.25">
      <c r="B44" s="114" t="s">
        <v>56</v>
      </c>
    </row>
    <row r="46" spans="1:10" ht="25.5" customHeight="1" x14ac:dyDescent="0.2">
      <c r="A46" s="115"/>
      <c r="B46" s="119" t="s">
        <v>16</v>
      </c>
      <c r="C46" s="119" t="s">
        <v>5</v>
      </c>
      <c r="D46" s="120"/>
      <c r="E46" s="120"/>
      <c r="F46" s="123" t="s">
        <v>57</v>
      </c>
      <c r="G46" s="123"/>
      <c r="H46" s="123"/>
      <c r="I46" s="245" t="s">
        <v>28</v>
      </c>
      <c r="J46" s="245"/>
    </row>
    <row r="47" spans="1:10" ht="25.5" customHeight="1" x14ac:dyDescent="0.2">
      <c r="A47" s="116"/>
      <c r="B47" s="124" t="s">
        <v>58</v>
      </c>
      <c r="C47" s="247" t="s">
        <v>59</v>
      </c>
      <c r="D47" s="248"/>
      <c r="E47" s="248"/>
      <c r="F47" s="126" t="s">
        <v>23</v>
      </c>
      <c r="G47" s="127"/>
      <c r="H47" s="187"/>
      <c r="I47" s="246">
        <f>'Rozpočet Pol'!G8</f>
        <v>0</v>
      </c>
      <c r="J47" s="246"/>
    </row>
    <row r="48" spans="1:10" ht="25.5" customHeight="1" x14ac:dyDescent="0.2">
      <c r="A48" s="116"/>
      <c r="B48" s="118" t="s">
        <v>60</v>
      </c>
      <c r="C48" s="230" t="s">
        <v>61</v>
      </c>
      <c r="D48" s="231"/>
      <c r="E48" s="231"/>
      <c r="F48" s="128" t="s">
        <v>23</v>
      </c>
      <c r="G48" s="129"/>
      <c r="H48" s="188"/>
      <c r="I48" s="229">
        <f>'Rozpočet Pol'!G10</f>
        <v>0</v>
      </c>
      <c r="J48" s="229"/>
    </row>
    <row r="49" spans="1:10" ht="25.5" customHeight="1" x14ac:dyDescent="0.2">
      <c r="A49" s="116"/>
      <c r="B49" s="118" t="s">
        <v>62</v>
      </c>
      <c r="C49" s="230" t="s">
        <v>63</v>
      </c>
      <c r="D49" s="231"/>
      <c r="E49" s="231"/>
      <c r="F49" s="128" t="s">
        <v>23</v>
      </c>
      <c r="G49" s="129"/>
      <c r="H49" s="188"/>
      <c r="I49" s="229">
        <f>'Rozpočet Pol'!G12</f>
        <v>0</v>
      </c>
      <c r="J49" s="229"/>
    </row>
    <row r="50" spans="1:10" ht="25.5" customHeight="1" x14ac:dyDescent="0.2">
      <c r="A50" s="116"/>
      <c r="B50" s="118" t="s">
        <v>64</v>
      </c>
      <c r="C50" s="230" t="s">
        <v>65</v>
      </c>
      <c r="D50" s="231"/>
      <c r="E50" s="231"/>
      <c r="F50" s="128" t="s">
        <v>23</v>
      </c>
      <c r="G50" s="129"/>
      <c r="H50" s="188"/>
      <c r="I50" s="229">
        <f>'Rozpočet Pol'!G15</f>
        <v>0</v>
      </c>
      <c r="J50" s="229"/>
    </row>
    <row r="51" spans="1:10" ht="25.5" customHeight="1" x14ac:dyDescent="0.2">
      <c r="A51" s="116"/>
      <c r="B51" s="118" t="s">
        <v>66</v>
      </c>
      <c r="C51" s="230" t="s">
        <v>67</v>
      </c>
      <c r="D51" s="231"/>
      <c r="E51" s="231"/>
      <c r="F51" s="128" t="s">
        <v>24</v>
      </c>
      <c r="G51" s="129"/>
      <c r="H51" s="188"/>
      <c r="I51" s="229">
        <f>'Rozpočet Pol'!G18</f>
        <v>0</v>
      </c>
      <c r="J51" s="229"/>
    </row>
    <row r="52" spans="1:10" ht="25.5" customHeight="1" x14ac:dyDescent="0.2">
      <c r="A52" s="116"/>
      <c r="B52" s="118" t="s">
        <v>68</v>
      </c>
      <c r="C52" s="230" t="s">
        <v>69</v>
      </c>
      <c r="D52" s="231"/>
      <c r="E52" s="231"/>
      <c r="F52" s="128" t="s">
        <v>24</v>
      </c>
      <c r="G52" s="129"/>
      <c r="H52" s="188"/>
      <c r="I52" s="229">
        <f>'Rozpočet Pol'!G40</f>
        <v>0</v>
      </c>
      <c r="J52" s="229"/>
    </row>
    <row r="53" spans="1:10" ht="25.5" customHeight="1" x14ac:dyDescent="0.2">
      <c r="A53" s="116"/>
      <c r="B53" s="118" t="s">
        <v>70</v>
      </c>
      <c r="C53" s="230" t="s">
        <v>71</v>
      </c>
      <c r="D53" s="231"/>
      <c r="E53" s="231"/>
      <c r="F53" s="128" t="s">
        <v>24</v>
      </c>
      <c r="G53" s="129"/>
      <c r="H53" s="188"/>
      <c r="I53" s="229">
        <f>'Rozpočet Pol'!G50</f>
        <v>0</v>
      </c>
      <c r="J53" s="229"/>
    </row>
    <row r="54" spans="1:10" ht="25.5" customHeight="1" x14ac:dyDescent="0.2">
      <c r="A54" s="116"/>
      <c r="B54" s="118" t="s">
        <v>72</v>
      </c>
      <c r="C54" s="230" t="s">
        <v>73</v>
      </c>
      <c r="D54" s="231"/>
      <c r="E54" s="231"/>
      <c r="F54" s="128" t="s">
        <v>24</v>
      </c>
      <c r="G54" s="129"/>
      <c r="H54" s="188"/>
      <c r="I54" s="229">
        <f>'Rozpočet Pol'!G55</f>
        <v>0</v>
      </c>
      <c r="J54" s="229"/>
    </row>
    <row r="55" spans="1:10" ht="25.5" customHeight="1" x14ac:dyDescent="0.2">
      <c r="A55" s="116"/>
      <c r="B55" s="118" t="s">
        <v>74</v>
      </c>
      <c r="C55" s="230" t="s">
        <v>75</v>
      </c>
      <c r="D55" s="231"/>
      <c r="E55" s="231"/>
      <c r="F55" s="128" t="s">
        <v>24</v>
      </c>
      <c r="G55" s="129"/>
      <c r="H55" s="188"/>
      <c r="I55" s="229">
        <f>'Rozpočet Pol'!G70</f>
        <v>0</v>
      </c>
      <c r="J55" s="229"/>
    </row>
    <row r="56" spans="1:10" ht="25.5" customHeight="1" x14ac:dyDescent="0.2">
      <c r="A56" s="116"/>
      <c r="B56" s="118" t="s">
        <v>76</v>
      </c>
      <c r="C56" s="230" t="s">
        <v>77</v>
      </c>
      <c r="D56" s="231"/>
      <c r="E56" s="231"/>
      <c r="F56" s="128" t="s">
        <v>24</v>
      </c>
      <c r="G56" s="129"/>
      <c r="H56" s="188"/>
      <c r="I56" s="229">
        <f>'Rozpočet Pol'!G72</f>
        <v>0</v>
      </c>
      <c r="J56" s="229"/>
    </row>
    <row r="57" spans="1:10" ht="25.5" customHeight="1" x14ac:dyDescent="0.2">
      <c r="A57" s="116"/>
      <c r="B57" s="118" t="s">
        <v>78</v>
      </c>
      <c r="C57" s="230" t="s">
        <v>79</v>
      </c>
      <c r="D57" s="231"/>
      <c r="E57" s="231"/>
      <c r="F57" s="128" t="s">
        <v>25</v>
      </c>
      <c r="G57" s="129"/>
      <c r="H57" s="188"/>
      <c r="I57" s="229">
        <f>'Rozpočet Pol'!G75</f>
        <v>0</v>
      </c>
      <c r="J57" s="229"/>
    </row>
    <row r="58" spans="1:10" ht="25.5" customHeight="1" x14ac:dyDescent="0.2">
      <c r="A58" s="116"/>
      <c r="B58" s="125" t="s">
        <v>80</v>
      </c>
      <c r="C58" s="250" t="s">
        <v>26</v>
      </c>
      <c r="D58" s="251"/>
      <c r="E58" s="251"/>
      <c r="F58" s="130" t="s">
        <v>80</v>
      </c>
      <c r="G58" s="131"/>
      <c r="H58" s="189"/>
      <c r="I58" s="249">
        <f>'Rozpočet Pol'!G78</f>
        <v>0</v>
      </c>
      <c r="J58" s="249"/>
    </row>
    <row r="59" spans="1:10" ht="25.5" customHeight="1" x14ac:dyDescent="0.2">
      <c r="A59" s="117"/>
      <c r="B59" s="121" t="s">
        <v>1</v>
      </c>
      <c r="C59" s="121"/>
      <c r="D59" s="122"/>
      <c r="E59" s="122"/>
      <c r="F59" s="132"/>
      <c r="G59" s="133"/>
      <c r="H59" s="190"/>
      <c r="I59" s="252">
        <f>SUM(I47:I58)</f>
        <v>0</v>
      </c>
      <c r="J59" s="252"/>
    </row>
    <row r="60" spans="1:10" x14ac:dyDescent="0.2">
      <c r="F60" s="134"/>
      <c r="G60" s="92"/>
      <c r="H60" s="134"/>
      <c r="I60" s="92"/>
      <c r="J60" s="92"/>
    </row>
    <row r="61" spans="1:10" x14ac:dyDescent="0.2">
      <c r="F61" s="134"/>
      <c r="G61" s="92"/>
      <c r="H61" s="134"/>
      <c r="I61" s="92"/>
      <c r="J61" s="92"/>
    </row>
    <row r="62" spans="1:10" x14ac:dyDescent="0.2">
      <c r="F62" s="134"/>
      <c r="G62" s="92"/>
      <c r="H62" s="134"/>
      <c r="I62" s="92"/>
      <c r="J62" s="9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3" t="s">
        <v>6</v>
      </c>
      <c r="B1" s="253"/>
      <c r="C1" s="254"/>
      <c r="D1" s="253"/>
      <c r="E1" s="253"/>
      <c r="F1" s="253"/>
      <c r="G1" s="253"/>
    </row>
    <row r="2" spans="1:7" ht="24.95" customHeight="1" x14ac:dyDescent="0.2">
      <c r="A2" s="75" t="s">
        <v>41</v>
      </c>
      <c r="B2" s="74"/>
      <c r="C2" s="255"/>
      <c r="D2" s="255"/>
      <c r="E2" s="255"/>
      <c r="F2" s="255"/>
      <c r="G2" s="256"/>
    </row>
    <row r="3" spans="1:7" ht="24.95" hidden="1" customHeight="1" x14ac:dyDescent="0.2">
      <c r="A3" s="75" t="s">
        <v>7</v>
      </c>
      <c r="B3" s="74"/>
      <c r="C3" s="255"/>
      <c r="D3" s="255"/>
      <c r="E3" s="255"/>
      <c r="F3" s="255"/>
      <c r="G3" s="256"/>
    </row>
    <row r="4" spans="1:7" ht="24.95" hidden="1" customHeight="1" x14ac:dyDescent="0.2">
      <c r="A4" s="75" t="s">
        <v>8</v>
      </c>
      <c r="B4" s="74"/>
      <c r="C4" s="255"/>
      <c r="D4" s="255"/>
      <c r="E4" s="255"/>
      <c r="F4" s="255"/>
      <c r="G4" s="256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2"/>
  <sheetViews>
    <sheetView tabSelected="1" workbookViewId="0">
      <selection activeCell="A2" sqref="A2:G2"/>
    </sheetView>
  </sheetViews>
  <sheetFormatPr defaultRowHeight="12.75" outlineLevelRow="1" x14ac:dyDescent="0.2"/>
  <cols>
    <col min="1" max="1" width="4.28515625" customWidth="1"/>
    <col min="2" max="2" width="14.42578125" style="91" customWidth="1"/>
    <col min="3" max="3" width="38.28515625" style="9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7" t="s">
        <v>6</v>
      </c>
      <c r="B1" s="257"/>
      <c r="C1" s="257"/>
      <c r="D1" s="257"/>
      <c r="E1" s="257"/>
      <c r="F1" s="257"/>
      <c r="G1" s="257"/>
      <c r="AE1" t="s">
        <v>83</v>
      </c>
    </row>
    <row r="2" spans="1:60" ht="24.95" customHeight="1" x14ac:dyDescent="0.2">
      <c r="A2" s="139" t="s">
        <v>82</v>
      </c>
      <c r="B2" s="137"/>
      <c r="C2" s="258" t="s">
        <v>46</v>
      </c>
      <c r="D2" s="259"/>
      <c r="E2" s="259"/>
      <c r="F2" s="259"/>
      <c r="G2" s="260"/>
      <c r="AE2" t="s">
        <v>84</v>
      </c>
    </row>
    <row r="3" spans="1:60" ht="24.95" customHeight="1" x14ac:dyDescent="0.2">
      <c r="A3" s="140" t="s">
        <v>7</v>
      </c>
      <c r="B3" s="138"/>
      <c r="C3" s="261" t="s">
        <v>43</v>
      </c>
      <c r="D3" s="262"/>
      <c r="E3" s="262"/>
      <c r="F3" s="262"/>
      <c r="G3" s="263"/>
      <c r="AE3" t="s">
        <v>85</v>
      </c>
    </row>
    <row r="4" spans="1:60" ht="24.95" hidden="1" customHeight="1" x14ac:dyDescent="0.2">
      <c r="A4" s="140" t="s">
        <v>8</v>
      </c>
      <c r="B4" s="138"/>
      <c r="C4" s="261"/>
      <c r="D4" s="262"/>
      <c r="E4" s="262"/>
      <c r="F4" s="262"/>
      <c r="G4" s="263"/>
      <c r="AE4" t="s">
        <v>86</v>
      </c>
    </row>
    <row r="5" spans="1:60" hidden="1" x14ac:dyDescent="0.2">
      <c r="A5" s="141" t="s">
        <v>87</v>
      </c>
      <c r="B5" s="142"/>
      <c r="C5" s="143"/>
      <c r="D5" s="144"/>
      <c r="E5" s="144"/>
      <c r="F5" s="144"/>
      <c r="G5" s="145"/>
      <c r="AE5" t="s">
        <v>88</v>
      </c>
    </row>
    <row r="7" spans="1:60" ht="38.25" x14ac:dyDescent="0.2">
      <c r="A7" s="150" t="s">
        <v>89</v>
      </c>
      <c r="B7" s="151" t="s">
        <v>90</v>
      </c>
      <c r="C7" s="151" t="s">
        <v>91</v>
      </c>
      <c r="D7" s="150" t="s">
        <v>92</v>
      </c>
      <c r="E7" s="150" t="s">
        <v>93</v>
      </c>
      <c r="F7" s="146" t="s">
        <v>94</v>
      </c>
      <c r="G7" s="165" t="s">
        <v>28</v>
      </c>
      <c r="H7" s="166" t="s">
        <v>29</v>
      </c>
      <c r="I7" s="166" t="s">
        <v>95</v>
      </c>
      <c r="J7" s="166" t="s">
        <v>30</v>
      </c>
      <c r="K7" s="166" t="s">
        <v>96</v>
      </c>
      <c r="L7" s="166" t="s">
        <v>97</v>
      </c>
      <c r="M7" s="166" t="s">
        <v>98</v>
      </c>
      <c r="N7" s="166" t="s">
        <v>99</v>
      </c>
      <c r="O7" s="166" t="s">
        <v>100</v>
      </c>
      <c r="P7" s="166" t="s">
        <v>101</v>
      </c>
      <c r="Q7" s="166" t="s">
        <v>102</v>
      </c>
      <c r="R7" s="166" t="s">
        <v>103</v>
      </c>
      <c r="S7" s="166" t="s">
        <v>104</v>
      </c>
      <c r="T7" s="166" t="s">
        <v>105</v>
      </c>
      <c r="U7" s="153" t="s">
        <v>106</v>
      </c>
    </row>
    <row r="8" spans="1:60" x14ac:dyDescent="0.2">
      <c r="A8" s="167" t="s">
        <v>107</v>
      </c>
      <c r="B8" s="168" t="s">
        <v>58</v>
      </c>
      <c r="C8" s="169" t="s">
        <v>59</v>
      </c>
      <c r="D8" s="170"/>
      <c r="E8" s="197"/>
      <c r="F8" s="197"/>
      <c r="G8" s="197">
        <f>SUMIF(AE9:AE9,"&lt;&gt;NOR",G9:G9)</f>
        <v>0</v>
      </c>
      <c r="H8" s="171"/>
      <c r="I8" s="171">
        <f>SUM(I9:I9)</f>
        <v>0</v>
      </c>
      <c r="J8" s="171"/>
      <c r="K8" s="171">
        <f>SUM(K9:K9)</f>
        <v>0</v>
      </c>
      <c r="L8" s="171"/>
      <c r="M8" s="171">
        <f>SUM(M9:M9)</f>
        <v>0</v>
      </c>
      <c r="N8" s="152"/>
      <c r="O8" s="152">
        <f>SUM(O9:O9)</f>
        <v>1.038E-2</v>
      </c>
      <c r="P8" s="152"/>
      <c r="Q8" s="152">
        <f>SUM(Q9:Q9)</f>
        <v>0</v>
      </c>
      <c r="R8" s="152"/>
      <c r="S8" s="152"/>
      <c r="T8" s="167"/>
      <c r="U8" s="152">
        <f>SUM(U9:U9)</f>
        <v>1.37</v>
      </c>
      <c r="AE8" t="s">
        <v>108</v>
      </c>
    </row>
    <row r="9" spans="1:60" outlineLevel="1" x14ac:dyDescent="0.2">
      <c r="A9" s="148">
        <v>1</v>
      </c>
      <c r="B9" s="154" t="s">
        <v>109</v>
      </c>
      <c r="C9" s="182" t="s">
        <v>110</v>
      </c>
      <c r="D9" s="156" t="s">
        <v>111</v>
      </c>
      <c r="E9" s="198">
        <v>1</v>
      </c>
      <c r="F9" s="199"/>
      <c r="G9" s="198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57">
        <v>1.038E-2</v>
      </c>
      <c r="O9" s="157">
        <f>ROUND(E9*N9,5)</f>
        <v>1.038E-2</v>
      </c>
      <c r="P9" s="157">
        <v>0</v>
      </c>
      <c r="Q9" s="157">
        <f>ROUND(E9*P9,5)</f>
        <v>0</v>
      </c>
      <c r="R9" s="157"/>
      <c r="S9" s="157"/>
      <c r="T9" s="158">
        <v>1.371</v>
      </c>
      <c r="U9" s="157">
        <f>ROUND(E9*T9,2)</f>
        <v>1.37</v>
      </c>
      <c r="V9" s="147"/>
      <c r="W9" s="147"/>
      <c r="X9" s="147"/>
      <c r="Y9" s="147"/>
      <c r="Z9" s="147"/>
      <c r="AA9" s="147"/>
      <c r="AB9" s="147"/>
      <c r="AC9" s="147"/>
      <c r="AD9" s="147"/>
      <c r="AE9" s="147" t="s">
        <v>112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x14ac:dyDescent="0.2">
      <c r="A10" s="149" t="s">
        <v>107</v>
      </c>
      <c r="B10" s="155" t="s">
        <v>60</v>
      </c>
      <c r="C10" s="183" t="s">
        <v>61</v>
      </c>
      <c r="D10" s="159"/>
      <c r="E10" s="200"/>
      <c r="F10" s="200"/>
      <c r="G10" s="200">
        <f>SUMIF(AE11:AE11,"&lt;&gt;NOR",G11:G11)</f>
        <v>0</v>
      </c>
      <c r="H10" s="164"/>
      <c r="I10" s="164">
        <f>SUM(I11:I11)</f>
        <v>0</v>
      </c>
      <c r="J10" s="164"/>
      <c r="K10" s="164">
        <f>SUM(K11:K11)</f>
        <v>0</v>
      </c>
      <c r="L10" s="164"/>
      <c r="M10" s="164">
        <f>SUM(M11:M11)</f>
        <v>0</v>
      </c>
      <c r="N10" s="160"/>
      <c r="O10" s="160">
        <f>SUM(O11:O11)</f>
        <v>1.2099999999999999E-3</v>
      </c>
      <c r="P10" s="160"/>
      <c r="Q10" s="160">
        <f>SUM(Q11:Q11)</f>
        <v>0</v>
      </c>
      <c r="R10" s="160"/>
      <c r="S10" s="160"/>
      <c r="T10" s="161"/>
      <c r="U10" s="160">
        <f>SUM(U11:U11)</f>
        <v>0.18</v>
      </c>
      <c r="AE10" t="s">
        <v>108</v>
      </c>
    </row>
    <row r="11" spans="1:60" outlineLevel="1" x14ac:dyDescent="0.2">
      <c r="A11" s="148">
        <v>2</v>
      </c>
      <c r="B11" s="154" t="s">
        <v>113</v>
      </c>
      <c r="C11" s="182" t="s">
        <v>114</v>
      </c>
      <c r="D11" s="156" t="s">
        <v>115</v>
      </c>
      <c r="E11" s="198">
        <v>1</v>
      </c>
      <c r="F11" s="199"/>
      <c r="G11" s="198">
        <f>ROUND(E11*F11,2)</f>
        <v>0</v>
      </c>
      <c r="H11" s="162"/>
      <c r="I11" s="163">
        <f>ROUND(E11*H11,2)</f>
        <v>0</v>
      </c>
      <c r="J11" s="162"/>
      <c r="K11" s="163">
        <f>ROUND(E11*J11,2)</f>
        <v>0</v>
      </c>
      <c r="L11" s="163">
        <v>21</v>
      </c>
      <c r="M11" s="163">
        <f>G11*(1+L11/100)</f>
        <v>0</v>
      </c>
      <c r="N11" s="157">
        <v>1.2099999999999999E-3</v>
      </c>
      <c r="O11" s="157">
        <f>ROUND(E11*N11,5)</f>
        <v>1.2099999999999999E-3</v>
      </c>
      <c r="P11" s="157">
        <v>0</v>
      </c>
      <c r="Q11" s="157">
        <f>ROUND(E11*P11,5)</f>
        <v>0</v>
      </c>
      <c r="R11" s="157"/>
      <c r="S11" s="157"/>
      <c r="T11" s="158">
        <v>0.17699999999999999</v>
      </c>
      <c r="U11" s="157">
        <f>ROUND(E11*T11,2)</f>
        <v>0.18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 t="s">
        <v>112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">
      <c r="A12" s="149" t="s">
        <v>107</v>
      </c>
      <c r="B12" s="155" t="s">
        <v>62</v>
      </c>
      <c r="C12" s="183" t="s">
        <v>63</v>
      </c>
      <c r="D12" s="159"/>
      <c r="E12" s="200"/>
      <c r="F12" s="200"/>
      <c r="G12" s="200">
        <f>SUMIF(AE13:AE14,"&lt;&gt;NOR",G13:G14)</f>
        <v>0</v>
      </c>
      <c r="H12" s="164"/>
      <c r="I12" s="164">
        <f>SUM(I13:I14)</f>
        <v>0</v>
      </c>
      <c r="J12" s="164"/>
      <c r="K12" s="164">
        <f>SUM(K13:K14)</f>
        <v>0</v>
      </c>
      <c r="L12" s="164"/>
      <c r="M12" s="164">
        <f>SUM(M13:M14)</f>
        <v>0</v>
      </c>
      <c r="N12" s="160"/>
      <c r="O12" s="160">
        <f>SUM(O13:O14)</f>
        <v>6</v>
      </c>
      <c r="P12" s="160"/>
      <c r="Q12" s="160">
        <f>SUM(Q13:Q14)</f>
        <v>0</v>
      </c>
      <c r="R12" s="160"/>
      <c r="S12" s="160"/>
      <c r="T12" s="161"/>
      <c r="U12" s="160">
        <f>SUM(U13:U14)</f>
        <v>11.06</v>
      </c>
      <c r="AE12" t="s">
        <v>108</v>
      </c>
    </row>
    <row r="13" spans="1:60" ht="22.5" outlineLevel="1" x14ac:dyDescent="0.2">
      <c r="A13" s="148">
        <v>3</v>
      </c>
      <c r="B13" s="154" t="s">
        <v>116</v>
      </c>
      <c r="C13" s="182" t="s">
        <v>117</v>
      </c>
      <c r="D13" s="156" t="s">
        <v>118</v>
      </c>
      <c r="E13" s="198">
        <v>737</v>
      </c>
      <c r="F13" s="199"/>
      <c r="G13" s="198">
        <f>ROUND(E13*F13,2)</f>
        <v>0</v>
      </c>
      <c r="H13" s="162"/>
      <c r="I13" s="163">
        <f>ROUND(E13*H13,2)</f>
        <v>0</v>
      </c>
      <c r="J13" s="162"/>
      <c r="K13" s="163">
        <f>ROUND(E13*J13,2)</f>
        <v>0</v>
      </c>
      <c r="L13" s="163">
        <v>21</v>
      </c>
      <c r="M13" s="163">
        <f>G13*(1+L13/100)</f>
        <v>0</v>
      </c>
      <c r="N13" s="157">
        <v>0</v>
      </c>
      <c r="O13" s="157">
        <f>ROUND(E13*N13,5)</f>
        <v>0</v>
      </c>
      <c r="P13" s="157">
        <v>0</v>
      </c>
      <c r="Q13" s="157">
        <f>ROUND(E13*P13,5)</f>
        <v>0</v>
      </c>
      <c r="R13" s="157"/>
      <c r="S13" s="157"/>
      <c r="T13" s="158">
        <v>1.4999999999999999E-2</v>
      </c>
      <c r="U13" s="157">
        <f>ROUND(E13*T13,2)</f>
        <v>11.06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 t="s">
        <v>112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48">
        <v>4</v>
      </c>
      <c r="B14" s="154" t="s">
        <v>119</v>
      </c>
      <c r="C14" s="182" t="s">
        <v>120</v>
      </c>
      <c r="D14" s="156" t="s">
        <v>121</v>
      </c>
      <c r="E14" s="198">
        <v>30</v>
      </c>
      <c r="F14" s="199"/>
      <c r="G14" s="198">
        <f>ROUND(E14*F14,2)</f>
        <v>0</v>
      </c>
      <c r="H14" s="162"/>
      <c r="I14" s="163">
        <f>ROUND(E14*H14,2)</f>
        <v>0</v>
      </c>
      <c r="J14" s="162"/>
      <c r="K14" s="163">
        <f>ROUND(E14*J14,2)</f>
        <v>0</v>
      </c>
      <c r="L14" s="163">
        <v>21</v>
      </c>
      <c r="M14" s="163">
        <f>G14*(1+L14/100)</f>
        <v>0</v>
      </c>
      <c r="N14" s="157">
        <v>0.2</v>
      </c>
      <c r="O14" s="157">
        <f>ROUND(E14*N14,5)</f>
        <v>6</v>
      </c>
      <c r="P14" s="157">
        <v>0</v>
      </c>
      <c r="Q14" s="157">
        <f>ROUND(E14*P14,5)</f>
        <v>0</v>
      </c>
      <c r="R14" s="157"/>
      <c r="S14" s="157"/>
      <c r="T14" s="158">
        <v>0</v>
      </c>
      <c r="U14" s="157">
        <f>ROUND(E14*T14,2)</f>
        <v>0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 t="s">
        <v>122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">
      <c r="A15" s="149" t="s">
        <v>107</v>
      </c>
      <c r="B15" s="155" t="s">
        <v>64</v>
      </c>
      <c r="C15" s="183" t="s">
        <v>65</v>
      </c>
      <c r="D15" s="159"/>
      <c r="E15" s="200"/>
      <c r="F15" s="200"/>
      <c r="G15" s="200">
        <f>SUMIF(AE16:AE17,"&lt;&gt;NOR",G16:G17)</f>
        <v>0</v>
      </c>
      <c r="H15" s="164"/>
      <c r="I15" s="164">
        <f>SUM(I16:I17)</f>
        <v>0</v>
      </c>
      <c r="J15" s="164"/>
      <c r="K15" s="164">
        <f>SUM(K16:K17)</f>
        <v>0</v>
      </c>
      <c r="L15" s="164"/>
      <c r="M15" s="164">
        <f>SUM(M16:M17)</f>
        <v>0</v>
      </c>
      <c r="N15" s="160"/>
      <c r="O15" s="160">
        <f>SUM(O16:O17)</f>
        <v>0</v>
      </c>
      <c r="P15" s="160"/>
      <c r="Q15" s="160">
        <f>SUM(Q16:Q17)</f>
        <v>0</v>
      </c>
      <c r="R15" s="160"/>
      <c r="S15" s="160"/>
      <c r="T15" s="161"/>
      <c r="U15" s="160">
        <f>SUM(U16:U17)</f>
        <v>14.41</v>
      </c>
      <c r="AE15" t="s">
        <v>108</v>
      </c>
    </row>
    <row r="16" spans="1:60" outlineLevel="1" x14ac:dyDescent="0.2">
      <c r="A16" s="148">
        <v>5</v>
      </c>
      <c r="B16" s="154" t="s">
        <v>123</v>
      </c>
      <c r="C16" s="182" t="s">
        <v>124</v>
      </c>
      <c r="D16" s="156" t="s">
        <v>125</v>
      </c>
      <c r="E16" s="198">
        <v>15.3</v>
      </c>
      <c r="F16" s="199"/>
      <c r="G16" s="198">
        <f>ROUND(E16*F16,2)</f>
        <v>0</v>
      </c>
      <c r="H16" s="162"/>
      <c r="I16" s="163">
        <f>ROUND(E16*H16,2)</f>
        <v>0</v>
      </c>
      <c r="J16" s="162"/>
      <c r="K16" s="163">
        <f>ROUND(E16*J16,2)</f>
        <v>0</v>
      </c>
      <c r="L16" s="163">
        <v>21</v>
      </c>
      <c r="M16" s="163">
        <f>G16*(1+L16/100)</f>
        <v>0</v>
      </c>
      <c r="N16" s="157">
        <v>0</v>
      </c>
      <c r="O16" s="157">
        <f>ROUND(E16*N16,5)</f>
        <v>0</v>
      </c>
      <c r="P16" s="157">
        <v>0</v>
      </c>
      <c r="Q16" s="157">
        <f>ROUND(E16*P16,5)</f>
        <v>0</v>
      </c>
      <c r="R16" s="157"/>
      <c r="S16" s="157"/>
      <c r="T16" s="158">
        <v>0.94199999999999995</v>
      </c>
      <c r="U16" s="157">
        <f>ROUND(E16*T16,2)</f>
        <v>14.41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7" t="s">
        <v>112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48">
        <v>6</v>
      </c>
      <c r="B17" s="154" t="s">
        <v>126</v>
      </c>
      <c r="C17" s="182" t="s">
        <v>127</v>
      </c>
      <c r="D17" s="156" t="s">
        <v>128</v>
      </c>
      <c r="E17" s="198">
        <v>3</v>
      </c>
      <c r="F17" s="199"/>
      <c r="G17" s="198">
        <f>ROUND(E17*F17,2)</f>
        <v>0</v>
      </c>
      <c r="H17" s="162"/>
      <c r="I17" s="163">
        <f>ROUND(E17*H17,2)</f>
        <v>0</v>
      </c>
      <c r="J17" s="162"/>
      <c r="K17" s="163">
        <f>ROUND(E17*J17,2)</f>
        <v>0</v>
      </c>
      <c r="L17" s="163">
        <v>21</v>
      </c>
      <c r="M17" s="163">
        <f>G17*(1+L17/100)</f>
        <v>0</v>
      </c>
      <c r="N17" s="157">
        <v>0</v>
      </c>
      <c r="O17" s="157">
        <f>ROUND(E17*N17,5)</f>
        <v>0</v>
      </c>
      <c r="P17" s="157">
        <v>0</v>
      </c>
      <c r="Q17" s="157">
        <f>ROUND(E17*P17,5)</f>
        <v>0</v>
      </c>
      <c r="R17" s="157"/>
      <c r="S17" s="157"/>
      <c r="T17" s="158">
        <v>0</v>
      </c>
      <c r="U17" s="157">
        <f>ROUND(E17*T17,2)</f>
        <v>0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 t="s">
        <v>112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149" t="s">
        <v>107</v>
      </c>
      <c r="B18" s="155" t="s">
        <v>66</v>
      </c>
      <c r="C18" s="183" t="s">
        <v>67</v>
      </c>
      <c r="D18" s="159"/>
      <c r="E18" s="200"/>
      <c r="F18" s="200"/>
      <c r="G18" s="200">
        <f>SUMIF(AE19:AE39,"&lt;&gt;NOR",G19:G39)</f>
        <v>0</v>
      </c>
      <c r="H18" s="164"/>
      <c r="I18" s="164">
        <f>SUM(I19:I39)</f>
        <v>0</v>
      </c>
      <c r="J18" s="164"/>
      <c r="K18" s="164">
        <f>SUM(K19:K39)</f>
        <v>0</v>
      </c>
      <c r="L18" s="164"/>
      <c r="M18" s="164">
        <f>SUM(M19:M39)</f>
        <v>0</v>
      </c>
      <c r="N18" s="160"/>
      <c r="O18" s="160">
        <f>SUM(O19:O39)</f>
        <v>8.2056100000000001</v>
      </c>
      <c r="P18" s="160"/>
      <c r="Q18" s="160">
        <f>SUM(Q19:Q39)</f>
        <v>0.14000000000000001</v>
      </c>
      <c r="R18" s="160"/>
      <c r="S18" s="160"/>
      <c r="T18" s="161"/>
      <c r="U18" s="160">
        <f>SUM(U19:U39)</f>
        <v>389.88</v>
      </c>
      <c r="AE18" t="s">
        <v>108</v>
      </c>
    </row>
    <row r="19" spans="1:60" ht="22.5" outlineLevel="1" x14ac:dyDescent="0.2">
      <c r="A19" s="148">
        <v>7</v>
      </c>
      <c r="B19" s="154" t="s">
        <v>129</v>
      </c>
      <c r="C19" s="182" t="s">
        <v>130</v>
      </c>
      <c r="D19" s="156" t="s">
        <v>128</v>
      </c>
      <c r="E19" s="198">
        <v>10</v>
      </c>
      <c r="F19" s="199"/>
      <c r="G19" s="198">
        <f t="shared" ref="G19:G39" si="0">ROUND(E19*F19,2)</f>
        <v>0</v>
      </c>
      <c r="H19" s="162"/>
      <c r="I19" s="163">
        <f t="shared" ref="I19:I39" si="1">ROUND(E19*H19,2)</f>
        <v>0</v>
      </c>
      <c r="J19" s="162"/>
      <c r="K19" s="163">
        <f t="shared" ref="K19:K39" si="2">ROUND(E19*J19,2)</f>
        <v>0</v>
      </c>
      <c r="L19" s="163">
        <v>21</v>
      </c>
      <c r="M19" s="163">
        <f t="shared" ref="M19:M39" si="3">G19*(1+L19/100)</f>
        <v>0</v>
      </c>
      <c r="N19" s="157">
        <v>6.9999999999999999E-4</v>
      </c>
      <c r="O19" s="157">
        <f t="shared" ref="O19:O39" si="4">ROUND(E19*N19,5)</f>
        <v>7.0000000000000001E-3</v>
      </c>
      <c r="P19" s="157">
        <v>1.4E-2</v>
      </c>
      <c r="Q19" s="157">
        <f t="shared" ref="Q19:Q39" si="5">ROUND(E19*P19,5)</f>
        <v>0.14000000000000001</v>
      </c>
      <c r="R19" s="157"/>
      <c r="S19" s="157"/>
      <c r="T19" s="158">
        <v>0.40333000000000002</v>
      </c>
      <c r="U19" s="157">
        <f t="shared" ref="U19:U39" si="6">ROUND(E19*T19,2)</f>
        <v>4.03</v>
      </c>
      <c r="V19" s="147"/>
      <c r="W19" s="147"/>
      <c r="X19" s="147"/>
      <c r="Y19" s="147"/>
      <c r="Z19" s="147"/>
      <c r="AA19" s="147"/>
      <c r="AB19" s="147"/>
      <c r="AC19" s="147"/>
      <c r="AD19" s="147"/>
      <c r="AE19" s="147" t="s">
        <v>112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48">
        <v>8</v>
      </c>
      <c r="B20" s="154" t="s">
        <v>131</v>
      </c>
      <c r="C20" s="182" t="s">
        <v>132</v>
      </c>
      <c r="D20" s="156" t="s">
        <v>111</v>
      </c>
      <c r="E20" s="198">
        <v>7</v>
      </c>
      <c r="F20" s="199"/>
      <c r="G20" s="198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57">
        <v>1.1999999999999999E-3</v>
      </c>
      <c r="O20" s="157">
        <f t="shared" si="4"/>
        <v>8.3999999999999995E-3</v>
      </c>
      <c r="P20" s="157">
        <v>0</v>
      </c>
      <c r="Q20" s="157">
        <f t="shared" si="5"/>
        <v>0</v>
      </c>
      <c r="R20" s="157"/>
      <c r="S20" s="157"/>
      <c r="T20" s="158">
        <v>0.6</v>
      </c>
      <c r="U20" s="157">
        <f t="shared" si="6"/>
        <v>4.2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 t="s">
        <v>112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2.5" outlineLevel="1" x14ac:dyDescent="0.2">
      <c r="A21" s="148">
        <v>9</v>
      </c>
      <c r="B21" s="154" t="s">
        <v>133</v>
      </c>
      <c r="C21" s="182" t="s">
        <v>134</v>
      </c>
      <c r="D21" s="156" t="s">
        <v>135</v>
      </c>
      <c r="E21" s="198">
        <v>43.9</v>
      </c>
      <c r="F21" s="199"/>
      <c r="G21" s="198">
        <f t="shared" si="0"/>
        <v>0</v>
      </c>
      <c r="H21" s="162"/>
      <c r="I21" s="163">
        <f t="shared" si="1"/>
        <v>0</v>
      </c>
      <c r="J21" s="162"/>
      <c r="K21" s="163">
        <f t="shared" si="2"/>
        <v>0</v>
      </c>
      <c r="L21" s="163">
        <v>21</v>
      </c>
      <c r="M21" s="163">
        <f t="shared" si="3"/>
        <v>0</v>
      </c>
      <c r="N21" s="157">
        <v>1.0000000000000001E-5</v>
      </c>
      <c r="O21" s="157">
        <f t="shared" si="4"/>
        <v>4.4000000000000002E-4</v>
      </c>
      <c r="P21" s="157">
        <v>0</v>
      </c>
      <c r="Q21" s="157">
        <f t="shared" si="5"/>
        <v>0</v>
      </c>
      <c r="R21" s="157"/>
      <c r="S21" s="157"/>
      <c r="T21" s="158">
        <v>0.23</v>
      </c>
      <c r="U21" s="157">
        <f t="shared" si="6"/>
        <v>10.1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 t="s">
        <v>112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48">
        <v>10</v>
      </c>
      <c r="B22" s="154" t="s">
        <v>136</v>
      </c>
      <c r="C22" s="182" t="s">
        <v>137</v>
      </c>
      <c r="D22" s="156" t="s">
        <v>135</v>
      </c>
      <c r="E22" s="198">
        <v>38</v>
      </c>
      <c r="F22" s="199"/>
      <c r="G22" s="198">
        <f t="shared" si="0"/>
        <v>0</v>
      </c>
      <c r="H22" s="162"/>
      <c r="I22" s="163">
        <f t="shared" si="1"/>
        <v>0</v>
      </c>
      <c r="J22" s="162"/>
      <c r="K22" s="163">
        <f t="shared" si="2"/>
        <v>0</v>
      </c>
      <c r="L22" s="163">
        <v>21</v>
      </c>
      <c r="M22" s="163">
        <f t="shared" si="3"/>
        <v>0</v>
      </c>
      <c r="N22" s="157">
        <v>3.1E-4</v>
      </c>
      <c r="O22" s="157">
        <f t="shared" si="4"/>
        <v>1.1780000000000001E-2</v>
      </c>
      <c r="P22" s="157">
        <v>0</v>
      </c>
      <c r="Q22" s="157">
        <f t="shared" si="5"/>
        <v>0</v>
      </c>
      <c r="R22" s="157"/>
      <c r="S22" s="157"/>
      <c r="T22" s="158">
        <v>9.2999999999999999E-2</v>
      </c>
      <c r="U22" s="157">
        <f t="shared" si="6"/>
        <v>3.53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 t="s">
        <v>112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48">
        <v>11</v>
      </c>
      <c r="B23" s="154" t="s">
        <v>138</v>
      </c>
      <c r="C23" s="182" t="s">
        <v>139</v>
      </c>
      <c r="D23" s="156" t="s">
        <v>118</v>
      </c>
      <c r="E23" s="198">
        <v>737</v>
      </c>
      <c r="F23" s="199"/>
      <c r="G23" s="198">
        <f t="shared" si="0"/>
        <v>0</v>
      </c>
      <c r="H23" s="162"/>
      <c r="I23" s="163">
        <f t="shared" si="1"/>
        <v>0</v>
      </c>
      <c r="J23" s="162"/>
      <c r="K23" s="163">
        <f t="shared" si="2"/>
        <v>0</v>
      </c>
      <c r="L23" s="163">
        <v>21</v>
      </c>
      <c r="M23" s="163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/>
      <c r="T23" s="158">
        <v>0.20699999999999999</v>
      </c>
      <c r="U23" s="157">
        <f t="shared" si="6"/>
        <v>152.56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7" t="s">
        <v>112</v>
      </c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48">
        <v>12</v>
      </c>
      <c r="B24" s="154" t="s">
        <v>140</v>
      </c>
      <c r="C24" s="182" t="s">
        <v>141</v>
      </c>
      <c r="D24" s="156" t="s">
        <v>118</v>
      </c>
      <c r="E24" s="198">
        <v>774</v>
      </c>
      <c r="F24" s="199"/>
      <c r="G24" s="198">
        <f t="shared" si="0"/>
        <v>0</v>
      </c>
      <c r="H24" s="162"/>
      <c r="I24" s="163">
        <f t="shared" si="1"/>
        <v>0</v>
      </c>
      <c r="J24" s="162"/>
      <c r="K24" s="163">
        <f t="shared" si="2"/>
        <v>0</v>
      </c>
      <c r="L24" s="163">
        <v>21</v>
      </c>
      <c r="M24" s="163">
        <f t="shared" si="3"/>
        <v>0</v>
      </c>
      <c r="N24" s="157">
        <v>3.47E-3</v>
      </c>
      <c r="O24" s="157">
        <f t="shared" si="4"/>
        <v>2.6857799999999998</v>
      </c>
      <c r="P24" s="157">
        <v>0</v>
      </c>
      <c r="Q24" s="157">
        <f t="shared" si="5"/>
        <v>0</v>
      </c>
      <c r="R24" s="157"/>
      <c r="S24" s="157"/>
      <c r="T24" s="158">
        <v>0</v>
      </c>
      <c r="U24" s="157">
        <f t="shared" si="6"/>
        <v>0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 t="s">
        <v>122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2.5" outlineLevel="1" x14ac:dyDescent="0.2">
      <c r="A25" s="148">
        <v>13</v>
      </c>
      <c r="B25" s="154" t="s">
        <v>142</v>
      </c>
      <c r="C25" s="182" t="s">
        <v>143</v>
      </c>
      <c r="D25" s="156" t="s">
        <v>135</v>
      </c>
      <c r="E25" s="198">
        <v>43.84</v>
      </c>
      <c r="F25" s="199"/>
      <c r="G25" s="198">
        <f t="shared" si="0"/>
        <v>0</v>
      </c>
      <c r="H25" s="162"/>
      <c r="I25" s="163">
        <f t="shared" si="1"/>
        <v>0</v>
      </c>
      <c r="J25" s="162"/>
      <c r="K25" s="163">
        <f t="shared" si="2"/>
        <v>0</v>
      </c>
      <c r="L25" s="163">
        <v>21</v>
      </c>
      <c r="M25" s="163">
        <f t="shared" si="3"/>
        <v>0</v>
      </c>
      <c r="N25" s="157">
        <v>0</v>
      </c>
      <c r="O25" s="157">
        <f t="shared" si="4"/>
        <v>0</v>
      </c>
      <c r="P25" s="157">
        <v>0</v>
      </c>
      <c r="Q25" s="157">
        <f t="shared" si="5"/>
        <v>0</v>
      </c>
      <c r="R25" s="157"/>
      <c r="S25" s="157"/>
      <c r="T25" s="158">
        <v>0.20699999999999999</v>
      </c>
      <c r="U25" s="157">
        <f t="shared" si="6"/>
        <v>9.07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 t="s">
        <v>112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48">
        <v>14</v>
      </c>
      <c r="B26" s="154" t="s">
        <v>140</v>
      </c>
      <c r="C26" s="182" t="s">
        <v>144</v>
      </c>
      <c r="D26" s="156" t="s">
        <v>118</v>
      </c>
      <c r="E26" s="198">
        <v>23</v>
      </c>
      <c r="F26" s="199"/>
      <c r="G26" s="198">
        <f t="shared" si="0"/>
        <v>0</v>
      </c>
      <c r="H26" s="162"/>
      <c r="I26" s="163">
        <f t="shared" si="1"/>
        <v>0</v>
      </c>
      <c r="J26" s="162"/>
      <c r="K26" s="163">
        <f t="shared" si="2"/>
        <v>0</v>
      </c>
      <c r="L26" s="163">
        <v>21</v>
      </c>
      <c r="M26" s="163">
        <f t="shared" si="3"/>
        <v>0</v>
      </c>
      <c r="N26" s="157">
        <v>3.47E-3</v>
      </c>
      <c r="O26" s="157">
        <f t="shared" si="4"/>
        <v>7.9810000000000006E-2</v>
      </c>
      <c r="P26" s="157">
        <v>0</v>
      </c>
      <c r="Q26" s="157">
        <f t="shared" si="5"/>
        <v>0</v>
      </c>
      <c r="R26" s="157"/>
      <c r="S26" s="157"/>
      <c r="T26" s="158">
        <v>0</v>
      </c>
      <c r="U26" s="157">
        <f t="shared" si="6"/>
        <v>0</v>
      </c>
      <c r="V26" s="147"/>
      <c r="W26" s="147"/>
      <c r="X26" s="147"/>
      <c r="Y26" s="147"/>
      <c r="Z26" s="147"/>
      <c r="AA26" s="147"/>
      <c r="AB26" s="147"/>
      <c r="AC26" s="147"/>
      <c r="AD26" s="147"/>
      <c r="AE26" s="147" t="s">
        <v>122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1" x14ac:dyDescent="0.2">
      <c r="A27" s="148">
        <v>15</v>
      </c>
      <c r="B27" s="154" t="s">
        <v>145</v>
      </c>
      <c r="C27" s="182" t="s">
        <v>146</v>
      </c>
      <c r="D27" s="156" t="s">
        <v>135</v>
      </c>
      <c r="E27" s="198">
        <v>116.5</v>
      </c>
      <c r="F27" s="199"/>
      <c r="G27" s="198">
        <f t="shared" si="0"/>
        <v>0</v>
      </c>
      <c r="H27" s="162"/>
      <c r="I27" s="163">
        <f t="shared" si="1"/>
        <v>0</v>
      </c>
      <c r="J27" s="162"/>
      <c r="K27" s="163">
        <f t="shared" si="2"/>
        <v>0</v>
      </c>
      <c r="L27" s="163">
        <v>21</v>
      </c>
      <c r="M27" s="163">
        <f t="shared" si="3"/>
        <v>0</v>
      </c>
      <c r="N27" s="157">
        <v>0</v>
      </c>
      <c r="O27" s="157">
        <f t="shared" si="4"/>
        <v>0</v>
      </c>
      <c r="P27" s="157">
        <v>0</v>
      </c>
      <c r="Q27" s="157">
        <f t="shared" si="5"/>
        <v>0</v>
      </c>
      <c r="R27" s="157"/>
      <c r="S27" s="157"/>
      <c r="T27" s="158">
        <v>0.20699999999999999</v>
      </c>
      <c r="U27" s="157">
        <f t="shared" si="6"/>
        <v>24.12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 t="s">
        <v>112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48">
        <v>16</v>
      </c>
      <c r="B28" s="154" t="s">
        <v>140</v>
      </c>
      <c r="C28" s="182" t="s">
        <v>144</v>
      </c>
      <c r="D28" s="156" t="s">
        <v>118</v>
      </c>
      <c r="E28" s="198">
        <v>159</v>
      </c>
      <c r="F28" s="199"/>
      <c r="G28" s="198">
        <f t="shared" si="0"/>
        <v>0</v>
      </c>
      <c r="H28" s="162"/>
      <c r="I28" s="163">
        <f t="shared" si="1"/>
        <v>0</v>
      </c>
      <c r="J28" s="162"/>
      <c r="K28" s="163">
        <f t="shared" si="2"/>
        <v>0</v>
      </c>
      <c r="L28" s="163">
        <v>21</v>
      </c>
      <c r="M28" s="163">
        <f t="shared" si="3"/>
        <v>0</v>
      </c>
      <c r="N28" s="157">
        <v>3.47E-3</v>
      </c>
      <c r="O28" s="157">
        <f t="shared" si="4"/>
        <v>0.55173000000000005</v>
      </c>
      <c r="P28" s="157">
        <v>0</v>
      </c>
      <c r="Q28" s="157">
        <f t="shared" si="5"/>
        <v>0</v>
      </c>
      <c r="R28" s="157"/>
      <c r="S28" s="157"/>
      <c r="T28" s="158">
        <v>0</v>
      </c>
      <c r="U28" s="157">
        <f t="shared" si="6"/>
        <v>0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7" t="s">
        <v>122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 x14ac:dyDescent="0.2">
      <c r="A29" s="148">
        <v>17</v>
      </c>
      <c r="B29" s="154" t="s">
        <v>147</v>
      </c>
      <c r="C29" s="182" t="s">
        <v>148</v>
      </c>
      <c r="D29" s="156" t="s">
        <v>118</v>
      </c>
      <c r="E29" s="198">
        <v>737</v>
      </c>
      <c r="F29" s="199"/>
      <c r="G29" s="198">
        <f t="shared" si="0"/>
        <v>0</v>
      </c>
      <c r="H29" s="162"/>
      <c r="I29" s="163">
        <f t="shared" si="1"/>
        <v>0</v>
      </c>
      <c r="J29" s="162"/>
      <c r="K29" s="163">
        <f t="shared" si="2"/>
        <v>0</v>
      </c>
      <c r="L29" s="163">
        <v>21</v>
      </c>
      <c r="M29" s="163">
        <f t="shared" si="3"/>
        <v>0</v>
      </c>
      <c r="N29" s="157">
        <v>3.5E-4</v>
      </c>
      <c r="O29" s="157">
        <f t="shared" si="4"/>
        <v>0.25795000000000001</v>
      </c>
      <c r="P29" s="157">
        <v>0</v>
      </c>
      <c r="Q29" s="157">
        <f t="shared" si="5"/>
        <v>0</v>
      </c>
      <c r="R29" s="157"/>
      <c r="S29" s="157"/>
      <c r="T29" s="158">
        <v>0.2</v>
      </c>
      <c r="U29" s="157">
        <f t="shared" si="6"/>
        <v>147.4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 t="s">
        <v>112</v>
      </c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48">
        <v>18</v>
      </c>
      <c r="B30" s="154" t="s">
        <v>149</v>
      </c>
      <c r="C30" s="182" t="s">
        <v>150</v>
      </c>
      <c r="D30" s="156" t="s">
        <v>118</v>
      </c>
      <c r="E30" s="198">
        <v>774</v>
      </c>
      <c r="F30" s="199"/>
      <c r="G30" s="198">
        <f t="shared" si="0"/>
        <v>0</v>
      </c>
      <c r="H30" s="162"/>
      <c r="I30" s="163">
        <f t="shared" si="1"/>
        <v>0</v>
      </c>
      <c r="J30" s="162"/>
      <c r="K30" s="163">
        <f t="shared" si="2"/>
        <v>0</v>
      </c>
      <c r="L30" s="163">
        <v>21</v>
      </c>
      <c r="M30" s="163">
        <f t="shared" si="3"/>
        <v>0</v>
      </c>
      <c r="N30" s="157">
        <v>4.5999999999999999E-3</v>
      </c>
      <c r="O30" s="157">
        <f t="shared" si="4"/>
        <v>3.5604</v>
      </c>
      <c r="P30" s="157">
        <v>0</v>
      </c>
      <c r="Q30" s="157">
        <f t="shared" si="5"/>
        <v>0</v>
      </c>
      <c r="R30" s="157"/>
      <c r="S30" s="157"/>
      <c r="T30" s="158">
        <v>0</v>
      </c>
      <c r="U30" s="157">
        <f t="shared" si="6"/>
        <v>0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 t="s">
        <v>122</v>
      </c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48">
        <v>19</v>
      </c>
      <c r="B31" s="154" t="s">
        <v>151</v>
      </c>
      <c r="C31" s="182" t="s">
        <v>152</v>
      </c>
      <c r="D31" s="156" t="s">
        <v>135</v>
      </c>
      <c r="E31" s="198">
        <v>43.84</v>
      </c>
      <c r="F31" s="199"/>
      <c r="G31" s="198">
        <f t="shared" si="0"/>
        <v>0</v>
      </c>
      <c r="H31" s="162"/>
      <c r="I31" s="163">
        <f t="shared" si="1"/>
        <v>0</v>
      </c>
      <c r="J31" s="162"/>
      <c r="K31" s="163">
        <f t="shared" si="2"/>
        <v>0</v>
      </c>
      <c r="L31" s="163">
        <v>21</v>
      </c>
      <c r="M31" s="163">
        <f t="shared" si="3"/>
        <v>0</v>
      </c>
      <c r="N31" s="157">
        <v>3.5E-4</v>
      </c>
      <c r="O31" s="157">
        <f t="shared" si="4"/>
        <v>1.5339999999999999E-2</v>
      </c>
      <c r="P31" s="157">
        <v>0</v>
      </c>
      <c r="Q31" s="157">
        <f t="shared" si="5"/>
        <v>0</v>
      </c>
      <c r="R31" s="157"/>
      <c r="S31" s="157"/>
      <c r="T31" s="158">
        <v>0.2</v>
      </c>
      <c r="U31" s="157">
        <f t="shared" si="6"/>
        <v>8.77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7" t="s">
        <v>112</v>
      </c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48">
        <v>20</v>
      </c>
      <c r="B32" s="154" t="s">
        <v>149</v>
      </c>
      <c r="C32" s="182" t="s">
        <v>150</v>
      </c>
      <c r="D32" s="156" t="s">
        <v>118</v>
      </c>
      <c r="E32" s="198">
        <v>23</v>
      </c>
      <c r="F32" s="199"/>
      <c r="G32" s="198">
        <f t="shared" si="0"/>
        <v>0</v>
      </c>
      <c r="H32" s="162"/>
      <c r="I32" s="163">
        <f t="shared" si="1"/>
        <v>0</v>
      </c>
      <c r="J32" s="162"/>
      <c r="K32" s="163">
        <f t="shared" si="2"/>
        <v>0</v>
      </c>
      <c r="L32" s="163">
        <v>21</v>
      </c>
      <c r="M32" s="163">
        <f t="shared" si="3"/>
        <v>0</v>
      </c>
      <c r="N32" s="157">
        <v>4.5999999999999999E-3</v>
      </c>
      <c r="O32" s="157">
        <f t="shared" si="4"/>
        <v>0.10580000000000001</v>
      </c>
      <c r="P32" s="157">
        <v>0</v>
      </c>
      <c r="Q32" s="157">
        <f t="shared" si="5"/>
        <v>0</v>
      </c>
      <c r="R32" s="157"/>
      <c r="S32" s="157"/>
      <c r="T32" s="158">
        <v>0</v>
      </c>
      <c r="U32" s="157">
        <f t="shared" si="6"/>
        <v>0</v>
      </c>
      <c r="V32" s="147"/>
      <c r="W32" s="147"/>
      <c r="X32" s="147"/>
      <c r="Y32" s="147"/>
      <c r="Z32" s="147"/>
      <c r="AA32" s="147"/>
      <c r="AB32" s="147"/>
      <c r="AC32" s="147"/>
      <c r="AD32" s="147"/>
      <c r="AE32" s="147" t="s">
        <v>122</v>
      </c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48">
        <v>21</v>
      </c>
      <c r="B33" s="154" t="s">
        <v>147</v>
      </c>
      <c r="C33" s="182" t="s">
        <v>153</v>
      </c>
      <c r="D33" s="156" t="s">
        <v>135</v>
      </c>
      <c r="E33" s="198">
        <v>116.5</v>
      </c>
      <c r="F33" s="199"/>
      <c r="G33" s="198">
        <f t="shared" si="0"/>
        <v>0</v>
      </c>
      <c r="H33" s="162"/>
      <c r="I33" s="163">
        <f t="shared" si="1"/>
        <v>0</v>
      </c>
      <c r="J33" s="162"/>
      <c r="K33" s="163">
        <f t="shared" si="2"/>
        <v>0</v>
      </c>
      <c r="L33" s="163">
        <v>21</v>
      </c>
      <c r="M33" s="163">
        <f t="shared" si="3"/>
        <v>0</v>
      </c>
      <c r="N33" s="157">
        <v>3.5E-4</v>
      </c>
      <c r="O33" s="157">
        <f t="shared" si="4"/>
        <v>4.0779999999999997E-2</v>
      </c>
      <c r="P33" s="157">
        <v>0</v>
      </c>
      <c r="Q33" s="157">
        <f t="shared" si="5"/>
        <v>0</v>
      </c>
      <c r="R33" s="157"/>
      <c r="S33" s="157"/>
      <c r="T33" s="158">
        <v>0.2</v>
      </c>
      <c r="U33" s="157">
        <f t="shared" si="6"/>
        <v>23.3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 t="s">
        <v>112</v>
      </c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48">
        <v>22</v>
      </c>
      <c r="B34" s="154" t="s">
        <v>149</v>
      </c>
      <c r="C34" s="182" t="s">
        <v>150</v>
      </c>
      <c r="D34" s="156" t="s">
        <v>118</v>
      </c>
      <c r="E34" s="198">
        <v>159</v>
      </c>
      <c r="F34" s="199"/>
      <c r="G34" s="198">
        <f t="shared" si="0"/>
        <v>0</v>
      </c>
      <c r="H34" s="162"/>
      <c r="I34" s="163">
        <f t="shared" si="1"/>
        <v>0</v>
      </c>
      <c r="J34" s="162"/>
      <c r="K34" s="163">
        <f t="shared" si="2"/>
        <v>0</v>
      </c>
      <c r="L34" s="163">
        <v>21</v>
      </c>
      <c r="M34" s="163">
        <f t="shared" si="3"/>
        <v>0</v>
      </c>
      <c r="N34" s="157">
        <v>4.5999999999999999E-3</v>
      </c>
      <c r="O34" s="157">
        <f t="shared" si="4"/>
        <v>0.73140000000000005</v>
      </c>
      <c r="P34" s="157">
        <v>0</v>
      </c>
      <c r="Q34" s="157">
        <f t="shared" si="5"/>
        <v>0</v>
      </c>
      <c r="R34" s="157"/>
      <c r="S34" s="157"/>
      <c r="T34" s="158">
        <v>0</v>
      </c>
      <c r="U34" s="157">
        <f t="shared" si="6"/>
        <v>0</v>
      </c>
      <c r="V34" s="147"/>
      <c r="W34" s="147"/>
      <c r="X34" s="147"/>
      <c r="Y34" s="147"/>
      <c r="Z34" s="147"/>
      <c r="AA34" s="147"/>
      <c r="AB34" s="147"/>
      <c r="AC34" s="147"/>
      <c r="AD34" s="147"/>
      <c r="AE34" s="147" t="s">
        <v>122</v>
      </c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2.5" outlineLevel="1" x14ac:dyDescent="0.2">
      <c r="A35" s="148">
        <v>23</v>
      </c>
      <c r="B35" s="154" t="s">
        <v>154</v>
      </c>
      <c r="C35" s="182" t="s">
        <v>155</v>
      </c>
      <c r="D35" s="156" t="s">
        <v>111</v>
      </c>
      <c r="E35" s="198">
        <v>4</v>
      </c>
      <c r="F35" s="199"/>
      <c r="G35" s="198">
        <f t="shared" si="0"/>
        <v>0</v>
      </c>
      <c r="H35" s="162"/>
      <c r="I35" s="163">
        <f t="shared" si="1"/>
        <v>0</v>
      </c>
      <c r="J35" s="162"/>
      <c r="K35" s="163">
        <f t="shared" si="2"/>
        <v>0</v>
      </c>
      <c r="L35" s="163">
        <v>21</v>
      </c>
      <c r="M35" s="163">
        <f t="shared" si="3"/>
        <v>0</v>
      </c>
      <c r="N35" s="157">
        <v>4.6499999999999996E-3</v>
      </c>
      <c r="O35" s="157">
        <f t="shared" si="4"/>
        <v>1.8599999999999998E-2</v>
      </c>
      <c r="P35" s="157">
        <v>0</v>
      </c>
      <c r="Q35" s="157">
        <f t="shared" si="5"/>
        <v>0</v>
      </c>
      <c r="R35" s="157"/>
      <c r="S35" s="157"/>
      <c r="T35" s="158">
        <v>0.7</v>
      </c>
      <c r="U35" s="157">
        <f t="shared" si="6"/>
        <v>2.8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 t="s">
        <v>112</v>
      </c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48">
        <v>24</v>
      </c>
      <c r="B36" s="154" t="s">
        <v>156</v>
      </c>
      <c r="C36" s="182" t="s">
        <v>157</v>
      </c>
      <c r="D36" s="156" t="s">
        <v>111</v>
      </c>
      <c r="E36" s="198">
        <v>15</v>
      </c>
      <c r="F36" s="199"/>
      <c r="G36" s="198">
        <f t="shared" si="0"/>
        <v>0</v>
      </c>
      <c r="H36" s="162"/>
      <c r="I36" s="163">
        <f t="shared" si="1"/>
        <v>0</v>
      </c>
      <c r="J36" s="162"/>
      <c r="K36" s="163">
        <f t="shared" si="2"/>
        <v>0</v>
      </c>
      <c r="L36" s="163">
        <v>21</v>
      </c>
      <c r="M36" s="163">
        <f t="shared" si="3"/>
        <v>0</v>
      </c>
      <c r="N36" s="157">
        <v>4.0000000000000002E-4</v>
      </c>
      <c r="O36" s="157">
        <f t="shared" si="4"/>
        <v>6.0000000000000001E-3</v>
      </c>
      <c r="P36" s="157">
        <v>0</v>
      </c>
      <c r="Q36" s="157">
        <f t="shared" si="5"/>
        <v>0</v>
      </c>
      <c r="R36" s="157"/>
      <c r="S36" s="157"/>
      <c r="T36" s="158">
        <v>0</v>
      </c>
      <c r="U36" s="157">
        <f t="shared" si="6"/>
        <v>0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 t="s">
        <v>122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48">
        <v>25</v>
      </c>
      <c r="B37" s="154" t="s">
        <v>158</v>
      </c>
      <c r="C37" s="182" t="s">
        <v>159</v>
      </c>
      <c r="D37" s="156" t="s">
        <v>111</v>
      </c>
      <c r="E37" s="198">
        <v>15</v>
      </c>
      <c r="F37" s="199"/>
      <c r="G37" s="198">
        <f t="shared" si="0"/>
        <v>0</v>
      </c>
      <c r="H37" s="162"/>
      <c r="I37" s="163">
        <f t="shared" si="1"/>
        <v>0</v>
      </c>
      <c r="J37" s="162"/>
      <c r="K37" s="163">
        <f t="shared" si="2"/>
        <v>0</v>
      </c>
      <c r="L37" s="163">
        <v>21</v>
      </c>
      <c r="M37" s="163">
        <f t="shared" si="3"/>
        <v>0</v>
      </c>
      <c r="N37" s="157">
        <v>3.6000000000000002E-4</v>
      </c>
      <c r="O37" s="157">
        <f t="shared" si="4"/>
        <v>5.4000000000000003E-3</v>
      </c>
      <c r="P37" s="157">
        <v>0</v>
      </c>
      <c r="Q37" s="157">
        <f t="shared" si="5"/>
        <v>0</v>
      </c>
      <c r="R37" s="157"/>
      <c r="S37" s="157"/>
      <c r="T37" s="158">
        <v>0</v>
      </c>
      <c r="U37" s="157">
        <f t="shared" si="6"/>
        <v>0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 t="s">
        <v>122</v>
      </c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48">
        <v>26</v>
      </c>
      <c r="B38" s="154" t="s">
        <v>160</v>
      </c>
      <c r="C38" s="182" t="s">
        <v>161</v>
      </c>
      <c r="D38" s="156" t="s">
        <v>118</v>
      </c>
      <c r="E38" s="198">
        <v>850</v>
      </c>
      <c r="F38" s="199"/>
      <c r="G38" s="198">
        <f t="shared" si="0"/>
        <v>0</v>
      </c>
      <c r="H38" s="162"/>
      <c r="I38" s="163">
        <f t="shared" si="1"/>
        <v>0</v>
      </c>
      <c r="J38" s="162"/>
      <c r="K38" s="163">
        <f t="shared" si="2"/>
        <v>0</v>
      </c>
      <c r="L38" s="163">
        <v>21</v>
      </c>
      <c r="M38" s="163">
        <f t="shared" si="3"/>
        <v>0</v>
      </c>
      <c r="N38" s="157">
        <v>1.3999999999999999E-4</v>
      </c>
      <c r="O38" s="157">
        <f t="shared" si="4"/>
        <v>0.11899999999999999</v>
      </c>
      <c r="P38" s="157">
        <v>0</v>
      </c>
      <c r="Q38" s="157">
        <f t="shared" si="5"/>
        <v>0</v>
      </c>
      <c r="R38" s="157"/>
      <c r="S38" s="157"/>
      <c r="T38" s="158">
        <v>0</v>
      </c>
      <c r="U38" s="157">
        <f t="shared" si="6"/>
        <v>0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7" t="s">
        <v>122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48">
        <v>27</v>
      </c>
      <c r="B39" s="154" t="s">
        <v>162</v>
      </c>
      <c r="C39" s="182" t="s">
        <v>163</v>
      </c>
      <c r="D39" s="156" t="s">
        <v>0</v>
      </c>
      <c r="E39" s="198">
        <v>7038</v>
      </c>
      <c r="F39" s="199"/>
      <c r="G39" s="198">
        <f t="shared" si="0"/>
        <v>0</v>
      </c>
      <c r="H39" s="162"/>
      <c r="I39" s="163">
        <f t="shared" si="1"/>
        <v>0</v>
      </c>
      <c r="J39" s="162"/>
      <c r="K39" s="163">
        <f t="shared" si="2"/>
        <v>0</v>
      </c>
      <c r="L39" s="163">
        <v>21</v>
      </c>
      <c r="M39" s="163">
        <f t="shared" si="3"/>
        <v>0</v>
      </c>
      <c r="N39" s="157">
        <v>0</v>
      </c>
      <c r="O39" s="157">
        <f t="shared" si="4"/>
        <v>0</v>
      </c>
      <c r="P39" s="157">
        <v>0</v>
      </c>
      <c r="Q39" s="157">
        <f t="shared" si="5"/>
        <v>0</v>
      </c>
      <c r="R39" s="157"/>
      <c r="S39" s="157"/>
      <c r="T39" s="158">
        <v>0</v>
      </c>
      <c r="U39" s="157">
        <f t="shared" si="6"/>
        <v>0</v>
      </c>
      <c r="V39" s="147"/>
      <c r="W39" s="147"/>
      <c r="X39" s="147"/>
      <c r="Y39" s="147"/>
      <c r="Z39" s="147"/>
      <c r="AA39" s="147"/>
      <c r="AB39" s="147"/>
      <c r="AC39" s="147"/>
      <c r="AD39" s="147"/>
      <c r="AE39" s="147" t="s">
        <v>112</v>
      </c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x14ac:dyDescent="0.2">
      <c r="A40" s="149" t="s">
        <v>107</v>
      </c>
      <c r="B40" s="155" t="s">
        <v>68</v>
      </c>
      <c r="C40" s="183" t="s">
        <v>69</v>
      </c>
      <c r="D40" s="159"/>
      <c r="E40" s="200"/>
      <c r="F40" s="200"/>
      <c r="G40" s="200">
        <f>SUMIF(AE41:AE49,"&lt;&gt;NOR",G41:G49)</f>
        <v>0</v>
      </c>
      <c r="H40" s="164"/>
      <c r="I40" s="164">
        <f>SUM(I41:I49)</f>
        <v>0</v>
      </c>
      <c r="J40" s="164"/>
      <c r="K40" s="164">
        <f>SUM(K41:K49)</f>
        <v>0</v>
      </c>
      <c r="L40" s="164"/>
      <c r="M40" s="164">
        <f>SUM(M41:M49)</f>
        <v>0</v>
      </c>
      <c r="N40" s="160"/>
      <c r="O40" s="160">
        <f>SUM(O41:O49)</f>
        <v>2.4777300000000002</v>
      </c>
      <c r="P40" s="160"/>
      <c r="Q40" s="160">
        <f>SUM(Q41:Q49)</f>
        <v>0</v>
      </c>
      <c r="R40" s="160"/>
      <c r="S40" s="160"/>
      <c r="T40" s="161"/>
      <c r="U40" s="160">
        <f>SUM(U41:U49)</f>
        <v>137.5</v>
      </c>
      <c r="AE40" t="s">
        <v>108</v>
      </c>
    </row>
    <row r="41" spans="1:60" outlineLevel="1" x14ac:dyDescent="0.2">
      <c r="A41" s="148">
        <v>28</v>
      </c>
      <c r="B41" s="154" t="s">
        <v>164</v>
      </c>
      <c r="C41" s="182" t="s">
        <v>165</v>
      </c>
      <c r="D41" s="156" t="s">
        <v>118</v>
      </c>
      <c r="E41" s="198">
        <v>737</v>
      </c>
      <c r="F41" s="199"/>
      <c r="G41" s="198">
        <f t="shared" ref="G41:G49" si="7">ROUND(E41*F41,2)</f>
        <v>0</v>
      </c>
      <c r="H41" s="162"/>
      <c r="I41" s="163">
        <f t="shared" ref="I41:I49" si="8">ROUND(E41*H41,2)</f>
        <v>0</v>
      </c>
      <c r="J41" s="162"/>
      <c r="K41" s="163">
        <f t="shared" ref="K41:K49" si="9">ROUND(E41*J41,2)</f>
        <v>0</v>
      </c>
      <c r="L41" s="163">
        <v>21</v>
      </c>
      <c r="M41" s="163">
        <f t="shared" ref="M41:M49" si="10">G41*(1+L41/100)</f>
        <v>0</v>
      </c>
      <c r="N41" s="157">
        <v>3.3E-4</v>
      </c>
      <c r="O41" s="157">
        <f t="shared" ref="O41:O49" si="11">ROUND(E41*N41,5)</f>
        <v>0.24321000000000001</v>
      </c>
      <c r="P41" s="157">
        <v>0</v>
      </c>
      <c r="Q41" s="157">
        <f t="shared" ref="Q41:Q49" si="12">ROUND(E41*P41,5)</f>
        <v>0</v>
      </c>
      <c r="R41" s="157"/>
      <c r="S41" s="157"/>
      <c r="T41" s="158">
        <v>0.16</v>
      </c>
      <c r="U41" s="157">
        <f t="shared" ref="U41:U49" si="13">ROUND(E41*T41,2)</f>
        <v>117.92</v>
      </c>
      <c r="V41" s="147"/>
      <c r="W41" s="147"/>
      <c r="X41" s="147"/>
      <c r="Y41" s="147"/>
      <c r="Z41" s="147"/>
      <c r="AA41" s="147"/>
      <c r="AB41" s="147"/>
      <c r="AC41" s="147"/>
      <c r="AD41" s="147"/>
      <c r="AE41" s="147" t="s">
        <v>112</v>
      </c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48">
        <v>29</v>
      </c>
      <c r="B42" s="154" t="s">
        <v>166</v>
      </c>
      <c r="C42" s="182" t="s">
        <v>167</v>
      </c>
      <c r="D42" s="156" t="s">
        <v>118</v>
      </c>
      <c r="E42" s="198">
        <v>758.7</v>
      </c>
      <c r="F42" s="199"/>
      <c r="G42" s="198">
        <f t="shared" si="7"/>
        <v>0</v>
      </c>
      <c r="H42" s="162"/>
      <c r="I42" s="163">
        <f t="shared" si="8"/>
        <v>0</v>
      </c>
      <c r="J42" s="162"/>
      <c r="K42" s="163">
        <f t="shared" si="9"/>
        <v>0</v>
      </c>
      <c r="L42" s="163">
        <v>21</v>
      </c>
      <c r="M42" s="163">
        <f t="shared" si="10"/>
        <v>0</v>
      </c>
      <c r="N42" s="157">
        <v>2.7599999999999999E-3</v>
      </c>
      <c r="O42" s="157">
        <f t="shared" si="11"/>
        <v>2.0940099999999999</v>
      </c>
      <c r="P42" s="157">
        <v>0</v>
      </c>
      <c r="Q42" s="157">
        <f t="shared" si="12"/>
        <v>0</v>
      </c>
      <c r="R42" s="157"/>
      <c r="S42" s="157"/>
      <c r="T42" s="158">
        <v>0</v>
      </c>
      <c r="U42" s="157">
        <f t="shared" si="13"/>
        <v>0</v>
      </c>
      <c r="V42" s="147"/>
      <c r="W42" s="147"/>
      <c r="X42" s="147"/>
      <c r="Y42" s="147"/>
      <c r="Z42" s="147"/>
      <c r="AA42" s="147"/>
      <c r="AB42" s="147"/>
      <c r="AC42" s="147"/>
      <c r="AD42" s="147"/>
      <c r="AE42" s="147" t="s">
        <v>122</v>
      </c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48">
        <v>30</v>
      </c>
      <c r="B43" s="154" t="s">
        <v>168</v>
      </c>
      <c r="C43" s="182" t="s">
        <v>169</v>
      </c>
      <c r="D43" s="156" t="s">
        <v>118</v>
      </c>
      <c r="E43" s="198">
        <v>2</v>
      </c>
      <c r="F43" s="199"/>
      <c r="G43" s="198">
        <f t="shared" si="7"/>
        <v>0</v>
      </c>
      <c r="H43" s="162"/>
      <c r="I43" s="163">
        <f t="shared" si="8"/>
        <v>0</v>
      </c>
      <c r="J43" s="162"/>
      <c r="K43" s="163">
        <f t="shared" si="9"/>
        <v>0</v>
      </c>
      <c r="L43" s="163">
        <v>21</v>
      </c>
      <c r="M43" s="163">
        <f t="shared" si="10"/>
        <v>0</v>
      </c>
      <c r="N43" s="157">
        <v>3.3E-4</v>
      </c>
      <c r="O43" s="157">
        <f t="shared" si="11"/>
        <v>6.6E-4</v>
      </c>
      <c r="P43" s="157">
        <v>0</v>
      </c>
      <c r="Q43" s="157">
        <f t="shared" si="12"/>
        <v>0</v>
      </c>
      <c r="R43" s="157"/>
      <c r="S43" s="157"/>
      <c r="T43" s="158">
        <v>0.16</v>
      </c>
      <c r="U43" s="157">
        <f t="shared" si="13"/>
        <v>0.32</v>
      </c>
      <c r="V43" s="147"/>
      <c r="W43" s="147"/>
      <c r="X43" s="147"/>
      <c r="Y43" s="147"/>
      <c r="Z43" s="147"/>
      <c r="AA43" s="147"/>
      <c r="AB43" s="147"/>
      <c r="AC43" s="147"/>
      <c r="AD43" s="147"/>
      <c r="AE43" s="147" t="s">
        <v>112</v>
      </c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48">
        <v>31</v>
      </c>
      <c r="B44" s="154" t="s">
        <v>170</v>
      </c>
      <c r="C44" s="182" t="s">
        <v>171</v>
      </c>
      <c r="D44" s="156" t="s">
        <v>118</v>
      </c>
      <c r="E44" s="198">
        <v>2.1</v>
      </c>
      <c r="F44" s="199"/>
      <c r="G44" s="198">
        <f t="shared" si="7"/>
        <v>0</v>
      </c>
      <c r="H44" s="162"/>
      <c r="I44" s="163">
        <f t="shared" si="8"/>
        <v>0</v>
      </c>
      <c r="J44" s="162"/>
      <c r="K44" s="163">
        <f t="shared" si="9"/>
        <v>0</v>
      </c>
      <c r="L44" s="163">
        <v>21</v>
      </c>
      <c r="M44" s="163">
        <f t="shared" si="10"/>
        <v>0</v>
      </c>
      <c r="N44" s="157">
        <v>4.62E-3</v>
      </c>
      <c r="O44" s="157">
        <f t="shared" si="11"/>
        <v>9.7000000000000003E-3</v>
      </c>
      <c r="P44" s="157">
        <v>0</v>
      </c>
      <c r="Q44" s="157">
        <f t="shared" si="12"/>
        <v>0</v>
      </c>
      <c r="R44" s="157"/>
      <c r="S44" s="157"/>
      <c r="T44" s="158">
        <v>0</v>
      </c>
      <c r="U44" s="157">
        <f t="shared" si="13"/>
        <v>0</v>
      </c>
      <c r="V44" s="147"/>
      <c r="W44" s="147"/>
      <c r="X44" s="147"/>
      <c r="Y44" s="147"/>
      <c r="Z44" s="147"/>
      <c r="AA44" s="147"/>
      <c r="AB44" s="147"/>
      <c r="AC44" s="147"/>
      <c r="AD44" s="147"/>
      <c r="AE44" s="147" t="s">
        <v>122</v>
      </c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48">
        <v>32</v>
      </c>
      <c r="B45" s="154" t="s">
        <v>172</v>
      </c>
      <c r="C45" s="182" t="s">
        <v>173</v>
      </c>
      <c r="D45" s="156" t="s">
        <v>118</v>
      </c>
      <c r="E45" s="198">
        <v>19.36</v>
      </c>
      <c r="F45" s="199"/>
      <c r="G45" s="198">
        <f t="shared" si="7"/>
        <v>0</v>
      </c>
      <c r="H45" s="162"/>
      <c r="I45" s="163">
        <f t="shared" si="8"/>
        <v>0</v>
      </c>
      <c r="J45" s="162"/>
      <c r="K45" s="163">
        <f t="shared" si="9"/>
        <v>0</v>
      </c>
      <c r="L45" s="163">
        <v>21</v>
      </c>
      <c r="M45" s="163">
        <f t="shared" si="10"/>
        <v>0</v>
      </c>
      <c r="N45" s="157">
        <v>1.4999999999999999E-4</v>
      </c>
      <c r="O45" s="157">
        <f t="shared" si="11"/>
        <v>2.8999999999999998E-3</v>
      </c>
      <c r="P45" s="157">
        <v>0</v>
      </c>
      <c r="Q45" s="157">
        <f t="shared" si="12"/>
        <v>0</v>
      </c>
      <c r="R45" s="157"/>
      <c r="S45" s="157"/>
      <c r="T45" s="158">
        <v>0.12</v>
      </c>
      <c r="U45" s="157">
        <f t="shared" si="13"/>
        <v>2.3199999999999998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 t="s">
        <v>112</v>
      </c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48">
        <v>33</v>
      </c>
      <c r="B46" s="154" t="s">
        <v>174</v>
      </c>
      <c r="C46" s="182" t="s">
        <v>175</v>
      </c>
      <c r="D46" s="156" t="s">
        <v>118</v>
      </c>
      <c r="E46" s="198">
        <v>21.3</v>
      </c>
      <c r="F46" s="199"/>
      <c r="G46" s="198">
        <f t="shared" si="7"/>
        <v>0</v>
      </c>
      <c r="H46" s="162"/>
      <c r="I46" s="163">
        <f t="shared" si="8"/>
        <v>0</v>
      </c>
      <c r="J46" s="162"/>
      <c r="K46" s="163">
        <f t="shared" si="9"/>
        <v>0</v>
      </c>
      <c r="L46" s="163">
        <v>21</v>
      </c>
      <c r="M46" s="163">
        <f t="shared" si="10"/>
        <v>0</v>
      </c>
      <c r="N46" s="157">
        <v>1.15E-3</v>
      </c>
      <c r="O46" s="157">
        <f t="shared" si="11"/>
        <v>2.4500000000000001E-2</v>
      </c>
      <c r="P46" s="157">
        <v>0</v>
      </c>
      <c r="Q46" s="157">
        <f t="shared" si="12"/>
        <v>0</v>
      </c>
      <c r="R46" s="157"/>
      <c r="S46" s="157"/>
      <c r="T46" s="158">
        <v>0</v>
      </c>
      <c r="U46" s="157">
        <f t="shared" si="13"/>
        <v>0</v>
      </c>
      <c r="V46" s="147"/>
      <c r="W46" s="147"/>
      <c r="X46" s="147"/>
      <c r="Y46" s="147"/>
      <c r="Z46" s="147"/>
      <c r="AA46" s="147"/>
      <c r="AB46" s="147"/>
      <c r="AC46" s="147"/>
      <c r="AD46" s="147"/>
      <c r="AE46" s="147" t="s">
        <v>122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48">
        <v>34</v>
      </c>
      <c r="B47" s="154" t="s">
        <v>172</v>
      </c>
      <c r="C47" s="182" t="s">
        <v>176</v>
      </c>
      <c r="D47" s="156" t="s">
        <v>135</v>
      </c>
      <c r="E47" s="198">
        <v>141.19999999999999</v>
      </c>
      <c r="F47" s="199"/>
      <c r="G47" s="198">
        <f t="shared" si="7"/>
        <v>0</v>
      </c>
      <c r="H47" s="162"/>
      <c r="I47" s="163">
        <f t="shared" si="8"/>
        <v>0</v>
      </c>
      <c r="J47" s="162"/>
      <c r="K47" s="163">
        <f t="shared" si="9"/>
        <v>0</v>
      </c>
      <c r="L47" s="163">
        <v>21</v>
      </c>
      <c r="M47" s="163">
        <f t="shared" si="10"/>
        <v>0</v>
      </c>
      <c r="N47" s="157">
        <v>1.4999999999999999E-4</v>
      </c>
      <c r="O47" s="157">
        <f t="shared" si="11"/>
        <v>2.1180000000000001E-2</v>
      </c>
      <c r="P47" s="157">
        <v>0</v>
      </c>
      <c r="Q47" s="157">
        <f t="shared" si="12"/>
        <v>0</v>
      </c>
      <c r="R47" s="157"/>
      <c r="S47" s="157"/>
      <c r="T47" s="158">
        <v>0.12</v>
      </c>
      <c r="U47" s="157">
        <f t="shared" si="13"/>
        <v>16.940000000000001</v>
      </c>
      <c r="V47" s="147"/>
      <c r="W47" s="147"/>
      <c r="X47" s="147"/>
      <c r="Y47" s="147"/>
      <c r="Z47" s="147"/>
      <c r="AA47" s="147"/>
      <c r="AB47" s="147"/>
      <c r="AC47" s="147"/>
      <c r="AD47" s="147"/>
      <c r="AE47" s="147" t="s">
        <v>112</v>
      </c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48">
        <v>35</v>
      </c>
      <c r="B48" s="154" t="s">
        <v>177</v>
      </c>
      <c r="C48" s="182" t="s">
        <v>178</v>
      </c>
      <c r="D48" s="156" t="s">
        <v>135</v>
      </c>
      <c r="E48" s="198">
        <v>148.30000000000001</v>
      </c>
      <c r="F48" s="199"/>
      <c r="G48" s="198">
        <f t="shared" si="7"/>
        <v>0</v>
      </c>
      <c r="H48" s="162"/>
      <c r="I48" s="163">
        <f t="shared" si="8"/>
        <v>0</v>
      </c>
      <c r="J48" s="162"/>
      <c r="K48" s="163">
        <f t="shared" si="9"/>
        <v>0</v>
      </c>
      <c r="L48" s="163">
        <v>21</v>
      </c>
      <c r="M48" s="163">
        <f t="shared" si="10"/>
        <v>0</v>
      </c>
      <c r="N48" s="157">
        <v>5.5000000000000003E-4</v>
      </c>
      <c r="O48" s="157">
        <f t="shared" si="11"/>
        <v>8.1570000000000004E-2</v>
      </c>
      <c r="P48" s="157">
        <v>0</v>
      </c>
      <c r="Q48" s="157">
        <f t="shared" si="12"/>
        <v>0</v>
      </c>
      <c r="R48" s="157"/>
      <c r="S48" s="157"/>
      <c r="T48" s="158">
        <v>0</v>
      </c>
      <c r="U48" s="157">
        <f t="shared" si="13"/>
        <v>0</v>
      </c>
      <c r="V48" s="147"/>
      <c r="W48" s="147"/>
      <c r="X48" s="147"/>
      <c r="Y48" s="147"/>
      <c r="Z48" s="147"/>
      <c r="AA48" s="147"/>
      <c r="AB48" s="147"/>
      <c r="AC48" s="147"/>
      <c r="AD48" s="147"/>
      <c r="AE48" s="147" t="s">
        <v>122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48">
        <v>36</v>
      </c>
      <c r="B49" s="154" t="s">
        <v>179</v>
      </c>
      <c r="C49" s="182" t="s">
        <v>180</v>
      </c>
      <c r="D49" s="156" t="s">
        <v>0</v>
      </c>
      <c r="E49" s="198">
        <v>4144</v>
      </c>
      <c r="F49" s="199"/>
      <c r="G49" s="198">
        <f t="shared" si="7"/>
        <v>0</v>
      </c>
      <c r="H49" s="162"/>
      <c r="I49" s="163">
        <f t="shared" si="8"/>
        <v>0</v>
      </c>
      <c r="J49" s="162"/>
      <c r="K49" s="163">
        <f t="shared" si="9"/>
        <v>0</v>
      </c>
      <c r="L49" s="163">
        <v>21</v>
      </c>
      <c r="M49" s="163">
        <f t="shared" si="10"/>
        <v>0</v>
      </c>
      <c r="N49" s="157">
        <v>0</v>
      </c>
      <c r="O49" s="157">
        <f t="shared" si="11"/>
        <v>0</v>
      </c>
      <c r="P49" s="157">
        <v>0</v>
      </c>
      <c r="Q49" s="157">
        <f t="shared" si="12"/>
        <v>0</v>
      </c>
      <c r="R49" s="157"/>
      <c r="S49" s="157"/>
      <c r="T49" s="158">
        <v>0</v>
      </c>
      <c r="U49" s="157">
        <f t="shared" si="13"/>
        <v>0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 t="s">
        <v>112</v>
      </c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x14ac:dyDescent="0.2">
      <c r="A50" s="149" t="s">
        <v>107</v>
      </c>
      <c r="B50" s="155" t="s">
        <v>70</v>
      </c>
      <c r="C50" s="183" t="s">
        <v>71</v>
      </c>
      <c r="D50" s="159"/>
      <c r="E50" s="200"/>
      <c r="F50" s="200"/>
      <c r="G50" s="200">
        <f>SUMIF(AE51:AE54,"&lt;&gt;NOR",G51:G54)</f>
        <v>0</v>
      </c>
      <c r="H50" s="164"/>
      <c r="I50" s="164">
        <f>SUM(I51:I54)</f>
        <v>0</v>
      </c>
      <c r="J50" s="164"/>
      <c r="K50" s="164">
        <f>SUM(K51:K54)</f>
        <v>0</v>
      </c>
      <c r="L50" s="164"/>
      <c r="M50" s="164">
        <f>SUM(M51:M54)</f>
        <v>0</v>
      </c>
      <c r="N50" s="160"/>
      <c r="O50" s="160">
        <f>SUM(O51:O54)</f>
        <v>1.72E-3</v>
      </c>
      <c r="P50" s="160"/>
      <c r="Q50" s="160">
        <f>SUM(Q51:Q54)</f>
        <v>0.86955000000000005</v>
      </c>
      <c r="R50" s="160"/>
      <c r="S50" s="160"/>
      <c r="T50" s="161"/>
      <c r="U50" s="160">
        <f>SUM(U51:U54)</f>
        <v>21.44</v>
      </c>
      <c r="AE50" t="s">
        <v>108</v>
      </c>
    </row>
    <row r="51" spans="1:60" outlineLevel="1" x14ac:dyDescent="0.2">
      <c r="A51" s="148">
        <v>37</v>
      </c>
      <c r="B51" s="154" t="s">
        <v>181</v>
      </c>
      <c r="C51" s="182" t="s">
        <v>182</v>
      </c>
      <c r="D51" s="156" t="s">
        <v>111</v>
      </c>
      <c r="E51" s="198">
        <v>47</v>
      </c>
      <c r="F51" s="199"/>
      <c r="G51" s="198">
        <f>ROUND(E51*F51,2)</f>
        <v>0</v>
      </c>
      <c r="H51" s="162"/>
      <c r="I51" s="163">
        <f>ROUND(E51*H51,2)</f>
        <v>0</v>
      </c>
      <c r="J51" s="162"/>
      <c r="K51" s="163">
        <f>ROUND(E51*J51,2)</f>
        <v>0</v>
      </c>
      <c r="L51" s="163">
        <v>21</v>
      </c>
      <c r="M51" s="163">
        <f>G51*(1+L51/100)</f>
        <v>0</v>
      </c>
      <c r="N51" s="157">
        <v>0</v>
      </c>
      <c r="O51" s="157">
        <f>ROUND(E51*N51,5)</f>
        <v>0</v>
      </c>
      <c r="P51" s="157">
        <v>1.7049999999999999E-2</v>
      </c>
      <c r="Q51" s="157">
        <f>ROUND(E51*P51,5)</f>
        <v>0.80135000000000001</v>
      </c>
      <c r="R51" s="157"/>
      <c r="S51" s="157"/>
      <c r="T51" s="158">
        <v>0.41399999999999998</v>
      </c>
      <c r="U51" s="157">
        <f>ROUND(E51*T51,2)</f>
        <v>19.46</v>
      </c>
      <c r="V51" s="147"/>
      <c r="W51" s="147"/>
      <c r="X51" s="147"/>
      <c r="Y51" s="147"/>
      <c r="Z51" s="147"/>
      <c r="AA51" s="147"/>
      <c r="AB51" s="147"/>
      <c r="AC51" s="147"/>
      <c r="AD51" s="147"/>
      <c r="AE51" s="147" t="s">
        <v>112</v>
      </c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48">
        <v>38</v>
      </c>
      <c r="B52" s="154" t="s">
        <v>183</v>
      </c>
      <c r="C52" s="182" t="s">
        <v>184</v>
      </c>
      <c r="D52" s="156" t="s">
        <v>111</v>
      </c>
      <c r="E52" s="198">
        <v>4</v>
      </c>
      <c r="F52" s="199"/>
      <c r="G52" s="198">
        <f>ROUND(E52*F52,2)</f>
        <v>0</v>
      </c>
      <c r="H52" s="162"/>
      <c r="I52" s="163">
        <f>ROUND(E52*H52,2)</f>
        <v>0</v>
      </c>
      <c r="J52" s="162"/>
      <c r="K52" s="163">
        <f>ROUND(E52*J52,2)</f>
        <v>0</v>
      </c>
      <c r="L52" s="163">
        <v>21</v>
      </c>
      <c r="M52" s="163">
        <f>G52*(1+L52/100)</f>
        <v>0</v>
      </c>
      <c r="N52" s="157">
        <v>0</v>
      </c>
      <c r="O52" s="157">
        <f>ROUND(E52*N52,5)</f>
        <v>0</v>
      </c>
      <c r="P52" s="157">
        <v>1.7049999999999999E-2</v>
      </c>
      <c r="Q52" s="157">
        <f>ROUND(E52*P52,5)</f>
        <v>6.8199999999999997E-2</v>
      </c>
      <c r="R52" s="157"/>
      <c r="S52" s="157"/>
      <c r="T52" s="158">
        <v>0.41399999999999998</v>
      </c>
      <c r="U52" s="157">
        <f>ROUND(E52*T52,2)</f>
        <v>1.66</v>
      </c>
      <c r="V52" s="147"/>
      <c r="W52" s="147"/>
      <c r="X52" s="147"/>
      <c r="Y52" s="147"/>
      <c r="Z52" s="147"/>
      <c r="AA52" s="147"/>
      <c r="AB52" s="147"/>
      <c r="AC52" s="147"/>
      <c r="AD52" s="147"/>
      <c r="AE52" s="147" t="s">
        <v>112</v>
      </c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2.5" outlineLevel="1" x14ac:dyDescent="0.2">
      <c r="A53" s="148">
        <v>39</v>
      </c>
      <c r="B53" s="154" t="s">
        <v>185</v>
      </c>
      <c r="C53" s="182" t="s">
        <v>186</v>
      </c>
      <c r="D53" s="156" t="s">
        <v>111</v>
      </c>
      <c r="E53" s="198">
        <v>4</v>
      </c>
      <c r="F53" s="199"/>
      <c r="G53" s="198">
        <f>ROUND(E53*F53,2)</f>
        <v>0</v>
      </c>
      <c r="H53" s="162"/>
      <c r="I53" s="163">
        <f>ROUND(E53*H53,2)</f>
        <v>0</v>
      </c>
      <c r="J53" s="162"/>
      <c r="K53" s="163">
        <f>ROUND(E53*J53,2)</f>
        <v>0</v>
      </c>
      <c r="L53" s="163">
        <v>21</v>
      </c>
      <c r="M53" s="163">
        <f>G53*(1+L53/100)</f>
        <v>0</v>
      </c>
      <c r="N53" s="157">
        <v>4.2999999999999999E-4</v>
      </c>
      <c r="O53" s="157">
        <f>ROUND(E53*N53,5)</f>
        <v>1.72E-3</v>
      </c>
      <c r="P53" s="157">
        <v>0</v>
      </c>
      <c r="Q53" s="157">
        <f>ROUND(E53*P53,5)</f>
        <v>0</v>
      </c>
      <c r="R53" s="157"/>
      <c r="S53" s="157"/>
      <c r="T53" s="158">
        <v>0.08</v>
      </c>
      <c r="U53" s="157">
        <f>ROUND(E53*T53,2)</f>
        <v>0.32</v>
      </c>
      <c r="V53" s="147"/>
      <c r="W53" s="147"/>
      <c r="X53" s="147"/>
      <c r="Y53" s="147"/>
      <c r="Z53" s="147"/>
      <c r="AA53" s="147"/>
      <c r="AB53" s="147"/>
      <c r="AC53" s="147"/>
      <c r="AD53" s="147"/>
      <c r="AE53" s="147" t="s">
        <v>112</v>
      </c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48">
        <v>40</v>
      </c>
      <c r="B54" s="154" t="s">
        <v>187</v>
      </c>
      <c r="C54" s="182" t="s">
        <v>188</v>
      </c>
      <c r="D54" s="156" t="s">
        <v>0</v>
      </c>
      <c r="E54" s="198">
        <v>136</v>
      </c>
      <c r="F54" s="199"/>
      <c r="G54" s="198">
        <f>ROUND(E54*F54,2)</f>
        <v>0</v>
      </c>
      <c r="H54" s="162"/>
      <c r="I54" s="163">
        <f>ROUND(E54*H54,2)</f>
        <v>0</v>
      </c>
      <c r="J54" s="162"/>
      <c r="K54" s="163">
        <f>ROUND(E54*J54,2)</f>
        <v>0</v>
      </c>
      <c r="L54" s="163">
        <v>21</v>
      </c>
      <c r="M54" s="163">
        <f>G54*(1+L54/100)</f>
        <v>0</v>
      </c>
      <c r="N54" s="157">
        <v>0</v>
      </c>
      <c r="O54" s="157">
        <f>ROUND(E54*N54,5)</f>
        <v>0</v>
      </c>
      <c r="P54" s="157">
        <v>0</v>
      </c>
      <c r="Q54" s="157">
        <f>ROUND(E54*P54,5)</f>
        <v>0</v>
      </c>
      <c r="R54" s="157"/>
      <c r="S54" s="157"/>
      <c r="T54" s="158">
        <v>0</v>
      </c>
      <c r="U54" s="157">
        <f>ROUND(E54*T54,2)</f>
        <v>0</v>
      </c>
      <c r="V54" s="147"/>
      <c r="W54" s="147"/>
      <c r="X54" s="147"/>
      <c r="Y54" s="147"/>
      <c r="Z54" s="147"/>
      <c r="AA54" s="147"/>
      <c r="AB54" s="147"/>
      <c r="AC54" s="147"/>
      <c r="AD54" s="147"/>
      <c r="AE54" s="147" t="s">
        <v>112</v>
      </c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x14ac:dyDescent="0.2">
      <c r="A55" s="149" t="s">
        <v>107</v>
      </c>
      <c r="B55" s="155" t="s">
        <v>72</v>
      </c>
      <c r="C55" s="183" t="s">
        <v>73</v>
      </c>
      <c r="D55" s="159"/>
      <c r="E55" s="200"/>
      <c r="F55" s="200"/>
      <c r="G55" s="200">
        <f>SUMIF(AE56:AE69,"&lt;&gt;NOR",G56:G69)</f>
        <v>0</v>
      </c>
      <c r="H55" s="164"/>
      <c r="I55" s="164">
        <f>SUM(I56:I69)</f>
        <v>0</v>
      </c>
      <c r="J55" s="164"/>
      <c r="K55" s="164">
        <f>SUM(K56:K69)</f>
        <v>0</v>
      </c>
      <c r="L55" s="164"/>
      <c r="M55" s="164">
        <f>SUM(M56:M69)</f>
        <v>0</v>
      </c>
      <c r="N55" s="160"/>
      <c r="O55" s="160">
        <f>SUM(O56:O69)</f>
        <v>9.2460500000000003</v>
      </c>
      <c r="P55" s="160"/>
      <c r="Q55" s="160">
        <f>SUM(Q56:Q69)</f>
        <v>0.72816999999999998</v>
      </c>
      <c r="R55" s="160"/>
      <c r="S55" s="160"/>
      <c r="T55" s="161"/>
      <c r="U55" s="160">
        <f>SUM(U56:U69)</f>
        <v>1532.96</v>
      </c>
      <c r="AE55" t="s">
        <v>108</v>
      </c>
    </row>
    <row r="56" spans="1:60" outlineLevel="1" x14ac:dyDescent="0.2">
      <c r="A56" s="148">
        <v>41</v>
      </c>
      <c r="B56" s="154" t="s">
        <v>189</v>
      </c>
      <c r="C56" s="182" t="s">
        <v>190</v>
      </c>
      <c r="D56" s="156" t="s">
        <v>118</v>
      </c>
      <c r="E56" s="198">
        <v>26.01</v>
      </c>
      <c r="F56" s="199"/>
      <c r="G56" s="198">
        <f t="shared" ref="G56:G69" si="14">ROUND(E56*F56,2)</f>
        <v>0</v>
      </c>
      <c r="H56" s="162"/>
      <c r="I56" s="163">
        <f t="shared" ref="I56:I69" si="15">ROUND(E56*H56,2)</f>
        <v>0</v>
      </c>
      <c r="J56" s="162"/>
      <c r="K56" s="163">
        <f t="shared" ref="K56:K69" si="16">ROUND(E56*J56,2)</f>
        <v>0</v>
      </c>
      <c r="L56" s="163">
        <v>21</v>
      </c>
      <c r="M56" s="163">
        <f t="shared" ref="M56:M69" si="17">G56*(1+L56/100)</f>
        <v>0</v>
      </c>
      <c r="N56" s="157">
        <v>0</v>
      </c>
      <c r="O56" s="157">
        <f t="shared" ref="O56:O69" si="18">ROUND(E56*N56,5)</f>
        <v>0</v>
      </c>
      <c r="P56" s="157">
        <v>7.3200000000000001E-3</v>
      </c>
      <c r="Q56" s="157">
        <f t="shared" ref="Q56:Q69" si="19">ROUND(E56*P56,5)</f>
        <v>0.19039</v>
      </c>
      <c r="R56" s="157"/>
      <c r="S56" s="157"/>
      <c r="T56" s="158">
        <v>0.1</v>
      </c>
      <c r="U56" s="157">
        <f t="shared" ref="U56:U69" si="20">ROUND(E56*T56,2)</f>
        <v>2.6</v>
      </c>
      <c r="V56" s="147"/>
      <c r="W56" s="147"/>
      <c r="X56" s="147"/>
      <c r="Y56" s="147"/>
      <c r="Z56" s="147"/>
      <c r="AA56" s="147"/>
      <c r="AB56" s="147"/>
      <c r="AC56" s="147"/>
      <c r="AD56" s="147"/>
      <c r="AE56" s="147" t="s">
        <v>112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48">
        <v>42</v>
      </c>
      <c r="B57" s="154" t="s">
        <v>191</v>
      </c>
      <c r="C57" s="182" t="s">
        <v>192</v>
      </c>
      <c r="D57" s="156" t="s">
        <v>135</v>
      </c>
      <c r="E57" s="198">
        <v>116.5</v>
      </c>
      <c r="F57" s="199"/>
      <c r="G57" s="198">
        <f t="shared" si="14"/>
        <v>0</v>
      </c>
      <c r="H57" s="162"/>
      <c r="I57" s="163">
        <f t="shared" si="15"/>
        <v>0</v>
      </c>
      <c r="J57" s="162"/>
      <c r="K57" s="163">
        <f t="shared" si="16"/>
        <v>0</v>
      </c>
      <c r="L57" s="163">
        <v>21</v>
      </c>
      <c r="M57" s="163">
        <f t="shared" si="17"/>
        <v>0</v>
      </c>
      <c r="N57" s="157">
        <v>0</v>
      </c>
      <c r="O57" s="157">
        <f t="shared" si="18"/>
        <v>0</v>
      </c>
      <c r="P57" s="157">
        <v>2.3E-3</v>
      </c>
      <c r="Q57" s="157">
        <f t="shared" si="19"/>
        <v>0.26795000000000002</v>
      </c>
      <c r="R57" s="157"/>
      <c r="S57" s="157"/>
      <c r="T57" s="158">
        <v>0.10349999999999999</v>
      </c>
      <c r="U57" s="157">
        <f t="shared" si="20"/>
        <v>12.06</v>
      </c>
      <c r="V57" s="147"/>
      <c r="W57" s="147"/>
      <c r="X57" s="147"/>
      <c r="Y57" s="147"/>
      <c r="Z57" s="147"/>
      <c r="AA57" s="147"/>
      <c r="AB57" s="147"/>
      <c r="AC57" s="147"/>
      <c r="AD57" s="147"/>
      <c r="AE57" s="147" t="s">
        <v>112</v>
      </c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48">
        <v>43</v>
      </c>
      <c r="B58" s="154" t="s">
        <v>193</v>
      </c>
      <c r="C58" s="182" t="s">
        <v>194</v>
      </c>
      <c r="D58" s="156" t="s">
        <v>135</v>
      </c>
      <c r="E58" s="198">
        <v>44.8</v>
      </c>
      <c r="F58" s="199"/>
      <c r="G58" s="198">
        <f t="shared" si="14"/>
        <v>0</v>
      </c>
      <c r="H58" s="162"/>
      <c r="I58" s="163">
        <f t="shared" si="15"/>
        <v>0</v>
      </c>
      <c r="J58" s="162"/>
      <c r="K58" s="163">
        <f t="shared" si="16"/>
        <v>0</v>
      </c>
      <c r="L58" s="163">
        <v>21</v>
      </c>
      <c r="M58" s="163">
        <f t="shared" si="17"/>
        <v>0</v>
      </c>
      <c r="N58" s="157">
        <v>0</v>
      </c>
      <c r="O58" s="157">
        <f t="shared" si="18"/>
        <v>0</v>
      </c>
      <c r="P58" s="157">
        <v>4.2599999999999999E-3</v>
      </c>
      <c r="Q58" s="157">
        <f t="shared" si="19"/>
        <v>0.19084999999999999</v>
      </c>
      <c r="R58" s="157"/>
      <c r="S58" s="157"/>
      <c r="T58" s="158">
        <v>6.9000000000000006E-2</v>
      </c>
      <c r="U58" s="157">
        <f t="shared" si="20"/>
        <v>3.09</v>
      </c>
      <c r="V58" s="147"/>
      <c r="W58" s="147"/>
      <c r="X58" s="147"/>
      <c r="Y58" s="147"/>
      <c r="Z58" s="147"/>
      <c r="AA58" s="147"/>
      <c r="AB58" s="147"/>
      <c r="AC58" s="147"/>
      <c r="AD58" s="147"/>
      <c r="AE58" s="147" t="s">
        <v>112</v>
      </c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48">
        <v>44</v>
      </c>
      <c r="B59" s="154" t="s">
        <v>195</v>
      </c>
      <c r="C59" s="182" t="s">
        <v>196</v>
      </c>
      <c r="D59" s="156" t="s">
        <v>118</v>
      </c>
      <c r="E59" s="198">
        <v>26.01</v>
      </c>
      <c r="F59" s="199"/>
      <c r="G59" s="198">
        <f t="shared" si="14"/>
        <v>0</v>
      </c>
      <c r="H59" s="162"/>
      <c r="I59" s="163">
        <f t="shared" si="15"/>
        <v>0</v>
      </c>
      <c r="J59" s="162"/>
      <c r="K59" s="163">
        <f t="shared" si="16"/>
        <v>0</v>
      </c>
      <c r="L59" s="163">
        <v>21</v>
      </c>
      <c r="M59" s="163">
        <f t="shared" si="17"/>
        <v>0</v>
      </c>
      <c r="N59" s="157">
        <v>4.4099999999999999E-3</v>
      </c>
      <c r="O59" s="157">
        <f t="shared" si="18"/>
        <v>0.1147</v>
      </c>
      <c r="P59" s="157">
        <v>0</v>
      </c>
      <c r="Q59" s="157">
        <f t="shared" si="19"/>
        <v>0</v>
      </c>
      <c r="R59" s="157"/>
      <c r="S59" s="157"/>
      <c r="T59" s="158">
        <v>1.1145</v>
      </c>
      <c r="U59" s="157">
        <f t="shared" si="20"/>
        <v>28.99</v>
      </c>
      <c r="V59" s="147"/>
      <c r="W59" s="147"/>
      <c r="X59" s="147"/>
      <c r="Y59" s="147"/>
      <c r="Z59" s="147"/>
      <c r="AA59" s="147"/>
      <c r="AB59" s="147"/>
      <c r="AC59" s="147"/>
      <c r="AD59" s="147"/>
      <c r="AE59" s="147" t="s">
        <v>112</v>
      </c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48">
        <v>45</v>
      </c>
      <c r="B60" s="154" t="s">
        <v>197</v>
      </c>
      <c r="C60" s="182" t="s">
        <v>198</v>
      </c>
      <c r="D60" s="156" t="s">
        <v>135</v>
      </c>
      <c r="E60" s="198">
        <v>19.600000000000001</v>
      </c>
      <c r="F60" s="199"/>
      <c r="G60" s="198">
        <f t="shared" si="14"/>
        <v>0</v>
      </c>
      <c r="H60" s="162"/>
      <c r="I60" s="163">
        <f t="shared" si="15"/>
        <v>0</v>
      </c>
      <c r="J60" s="162"/>
      <c r="K60" s="163">
        <f t="shared" si="16"/>
        <v>0</v>
      </c>
      <c r="L60" s="163">
        <v>21</v>
      </c>
      <c r="M60" s="163">
        <f t="shared" si="17"/>
        <v>0</v>
      </c>
      <c r="N60" s="157">
        <v>0</v>
      </c>
      <c r="O60" s="157">
        <f t="shared" si="18"/>
        <v>0</v>
      </c>
      <c r="P60" s="157">
        <v>2.0500000000000002E-3</v>
      </c>
      <c r="Q60" s="157">
        <f t="shared" si="19"/>
        <v>4.018E-2</v>
      </c>
      <c r="R60" s="157"/>
      <c r="S60" s="157"/>
      <c r="T60" s="158">
        <v>0.04</v>
      </c>
      <c r="U60" s="157">
        <f t="shared" si="20"/>
        <v>0.78</v>
      </c>
      <c r="V60" s="147"/>
      <c r="W60" s="147"/>
      <c r="X60" s="147"/>
      <c r="Y60" s="147"/>
      <c r="Z60" s="147"/>
      <c r="AA60" s="147"/>
      <c r="AB60" s="147"/>
      <c r="AC60" s="147"/>
      <c r="AD60" s="147"/>
      <c r="AE60" s="147" t="s">
        <v>112</v>
      </c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48">
        <v>46</v>
      </c>
      <c r="B61" s="154" t="s">
        <v>199</v>
      </c>
      <c r="C61" s="182" t="s">
        <v>200</v>
      </c>
      <c r="D61" s="156" t="s">
        <v>135</v>
      </c>
      <c r="E61" s="198">
        <v>19.600000000000001</v>
      </c>
      <c r="F61" s="199"/>
      <c r="G61" s="198">
        <f t="shared" si="14"/>
        <v>0</v>
      </c>
      <c r="H61" s="162"/>
      <c r="I61" s="163">
        <f t="shared" si="15"/>
        <v>0</v>
      </c>
      <c r="J61" s="162"/>
      <c r="K61" s="163">
        <f t="shared" si="16"/>
        <v>0</v>
      </c>
      <c r="L61" s="163">
        <v>21</v>
      </c>
      <c r="M61" s="163">
        <f t="shared" si="17"/>
        <v>0</v>
      </c>
      <c r="N61" s="157">
        <v>1.2800000000000001E-3</v>
      </c>
      <c r="O61" s="157">
        <f t="shared" si="18"/>
        <v>2.5090000000000001E-2</v>
      </c>
      <c r="P61" s="157">
        <v>0</v>
      </c>
      <c r="Q61" s="157">
        <f t="shared" si="19"/>
        <v>0</v>
      </c>
      <c r="R61" s="157"/>
      <c r="S61" s="157"/>
      <c r="T61" s="158">
        <v>0.21</v>
      </c>
      <c r="U61" s="157">
        <f t="shared" si="20"/>
        <v>4.12</v>
      </c>
      <c r="V61" s="147"/>
      <c r="W61" s="147"/>
      <c r="X61" s="147"/>
      <c r="Y61" s="147"/>
      <c r="Z61" s="147"/>
      <c r="AA61" s="147"/>
      <c r="AB61" s="147"/>
      <c r="AC61" s="147"/>
      <c r="AD61" s="147"/>
      <c r="AE61" s="147" t="s">
        <v>112</v>
      </c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 x14ac:dyDescent="0.2">
      <c r="A62" s="148">
        <v>47</v>
      </c>
      <c r="B62" s="154" t="s">
        <v>201</v>
      </c>
      <c r="C62" s="182" t="s">
        <v>202</v>
      </c>
      <c r="D62" s="156" t="s">
        <v>135</v>
      </c>
      <c r="E62" s="198">
        <v>10</v>
      </c>
      <c r="F62" s="199"/>
      <c r="G62" s="198">
        <f t="shared" si="14"/>
        <v>0</v>
      </c>
      <c r="H62" s="162"/>
      <c r="I62" s="163">
        <f t="shared" si="15"/>
        <v>0</v>
      </c>
      <c r="J62" s="162"/>
      <c r="K62" s="163">
        <f t="shared" si="16"/>
        <v>0</v>
      </c>
      <c r="L62" s="163">
        <v>21</v>
      </c>
      <c r="M62" s="163">
        <f t="shared" si="17"/>
        <v>0</v>
      </c>
      <c r="N62" s="157">
        <v>0</v>
      </c>
      <c r="O62" s="157">
        <f t="shared" si="18"/>
        <v>0</v>
      </c>
      <c r="P62" s="157">
        <v>1.92E-3</v>
      </c>
      <c r="Q62" s="157">
        <f t="shared" si="19"/>
        <v>1.9199999999999998E-2</v>
      </c>
      <c r="R62" s="157"/>
      <c r="S62" s="157"/>
      <c r="T62" s="158">
        <v>0.05</v>
      </c>
      <c r="U62" s="157">
        <f t="shared" si="20"/>
        <v>0.5</v>
      </c>
      <c r="V62" s="147"/>
      <c r="W62" s="147"/>
      <c r="X62" s="147"/>
      <c r="Y62" s="147"/>
      <c r="Z62" s="147"/>
      <c r="AA62" s="147"/>
      <c r="AB62" s="147"/>
      <c r="AC62" s="147"/>
      <c r="AD62" s="147"/>
      <c r="AE62" s="147" t="s">
        <v>112</v>
      </c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48">
        <v>48</v>
      </c>
      <c r="B63" s="154" t="s">
        <v>203</v>
      </c>
      <c r="C63" s="182" t="s">
        <v>204</v>
      </c>
      <c r="D63" s="156" t="s">
        <v>135</v>
      </c>
      <c r="E63" s="198">
        <v>10</v>
      </c>
      <c r="F63" s="199"/>
      <c r="G63" s="198">
        <f t="shared" si="14"/>
        <v>0</v>
      </c>
      <c r="H63" s="162"/>
      <c r="I63" s="163">
        <f t="shared" si="15"/>
        <v>0</v>
      </c>
      <c r="J63" s="162"/>
      <c r="K63" s="163">
        <f t="shared" si="16"/>
        <v>0</v>
      </c>
      <c r="L63" s="163">
        <v>21</v>
      </c>
      <c r="M63" s="163">
        <f t="shared" si="17"/>
        <v>0</v>
      </c>
      <c r="N63" s="157">
        <v>8.4999999999999995E-4</v>
      </c>
      <c r="O63" s="157">
        <f t="shared" si="18"/>
        <v>8.5000000000000006E-3</v>
      </c>
      <c r="P63" s="157">
        <v>0</v>
      </c>
      <c r="Q63" s="157">
        <f t="shared" si="19"/>
        <v>0</v>
      </c>
      <c r="R63" s="157"/>
      <c r="S63" s="157"/>
      <c r="T63" s="158">
        <v>0.12</v>
      </c>
      <c r="U63" s="157">
        <f t="shared" si="20"/>
        <v>1.2</v>
      </c>
      <c r="V63" s="147"/>
      <c r="W63" s="147"/>
      <c r="X63" s="147"/>
      <c r="Y63" s="147"/>
      <c r="Z63" s="147"/>
      <c r="AA63" s="147"/>
      <c r="AB63" s="147"/>
      <c r="AC63" s="147"/>
      <c r="AD63" s="147"/>
      <c r="AE63" s="147" t="s">
        <v>112</v>
      </c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48">
        <v>49</v>
      </c>
      <c r="B64" s="154" t="s">
        <v>205</v>
      </c>
      <c r="C64" s="182" t="s">
        <v>206</v>
      </c>
      <c r="D64" s="156" t="s">
        <v>135</v>
      </c>
      <c r="E64" s="198">
        <v>7</v>
      </c>
      <c r="F64" s="199"/>
      <c r="G64" s="198">
        <f t="shared" si="14"/>
        <v>0</v>
      </c>
      <c r="H64" s="162"/>
      <c r="I64" s="163">
        <f t="shared" si="15"/>
        <v>0</v>
      </c>
      <c r="J64" s="162"/>
      <c r="K64" s="163">
        <f t="shared" si="16"/>
        <v>0</v>
      </c>
      <c r="L64" s="163">
        <v>21</v>
      </c>
      <c r="M64" s="163">
        <f t="shared" si="17"/>
        <v>0</v>
      </c>
      <c r="N64" s="157">
        <v>0</v>
      </c>
      <c r="O64" s="157">
        <f t="shared" si="18"/>
        <v>0</v>
      </c>
      <c r="P64" s="157">
        <v>2.8E-3</v>
      </c>
      <c r="Q64" s="157">
        <f t="shared" si="19"/>
        <v>1.9599999999999999E-2</v>
      </c>
      <c r="R64" s="157"/>
      <c r="S64" s="157"/>
      <c r="T64" s="158">
        <v>0.04</v>
      </c>
      <c r="U64" s="157">
        <f t="shared" si="20"/>
        <v>0.28000000000000003</v>
      </c>
      <c r="V64" s="147"/>
      <c r="W64" s="147"/>
      <c r="X64" s="147"/>
      <c r="Y64" s="147"/>
      <c r="Z64" s="147"/>
      <c r="AA64" s="147"/>
      <c r="AB64" s="147"/>
      <c r="AC64" s="147"/>
      <c r="AD64" s="147"/>
      <c r="AE64" s="147" t="s">
        <v>112</v>
      </c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2.5" outlineLevel="1" x14ac:dyDescent="0.2">
      <c r="A65" s="148">
        <v>50</v>
      </c>
      <c r="B65" s="154" t="s">
        <v>207</v>
      </c>
      <c r="C65" s="182" t="s">
        <v>208</v>
      </c>
      <c r="D65" s="156" t="s">
        <v>135</v>
      </c>
      <c r="E65" s="198">
        <v>7</v>
      </c>
      <c r="F65" s="199"/>
      <c r="G65" s="198">
        <f t="shared" si="14"/>
        <v>0</v>
      </c>
      <c r="H65" s="162"/>
      <c r="I65" s="163">
        <f t="shared" si="15"/>
        <v>0</v>
      </c>
      <c r="J65" s="162"/>
      <c r="K65" s="163">
        <f t="shared" si="16"/>
        <v>0</v>
      </c>
      <c r="L65" s="163">
        <v>21</v>
      </c>
      <c r="M65" s="163">
        <f t="shared" si="17"/>
        <v>0</v>
      </c>
      <c r="N65" s="157">
        <v>3.1199999999999999E-3</v>
      </c>
      <c r="O65" s="157">
        <f t="shared" si="18"/>
        <v>2.1839999999999998E-2</v>
      </c>
      <c r="P65" s="157">
        <v>0</v>
      </c>
      <c r="Q65" s="157">
        <f t="shared" si="19"/>
        <v>0</v>
      </c>
      <c r="R65" s="157"/>
      <c r="S65" s="157"/>
      <c r="T65" s="158">
        <v>0.37</v>
      </c>
      <c r="U65" s="157">
        <f t="shared" si="20"/>
        <v>2.59</v>
      </c>
      <c r="V65" s="147"/>
      <c r="W65" s="147"/>
      <c r="X65" s="147"/>
      <c r="Y65" s="147"/>
      <c r="Z65" s="147"/>
      <c r="AA65" s="147"/>
      <c r="AB65" s="147"/>
      <c r="AC65" s="147"/>
      <c r="AD65" s="147"/>
      <c r="AE65" s="147" t="s">
        <v>112</v>
      </c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2.5" outlineLevel="1" x14ac:dyDescent="0.2">
      <c r="A66" s="148">
        <v>51</v>
      </c>
      <c r="B66" s="154" t="s">
        <v>209</v>
      </c>
      <c r="C66" s="182" t="s">
        <v>210</v>
      </c>
      <c r="D66" s="156" t="s">
        <v>135</v>
      </c>
      <c r="E66" s="198">
        <v>133.4</v>
      </c>
      <c r="F66" s="199"/>
      <c r="G66" s="198">
        <f t="shared" si="14"/>
        <v>0</v>
      </c>
      <c r="H66" s="162"/>
      <c r="I66" s="163">
        <f t="shared" si="15"/>
        <v>0</v>
      </c>
      <c r="J66" s="162"/>
      <c r="K66" s="163">
        <f t="shared" si="16"/>
        <v>0</v>
      </c>
      <c r="L66" s="163">
        <v>21</v>
      </c>
      <c r="M66" s="163">
        <f t="shared" si="17"/>
        <v>0</v>
      </c>
      <c r="N66" s="157">
        <v>2.8600000000000001E-3</v>
      </c>
      <c r="O66" s="157">
        <f t="shared" si="18"/>
        <v>0.38152000000000003</v>
      </c>
      <c r="P66" s="157">
        <v>0</v>
      </c>
      <c r="Q66" s="157">
        <f t="shared" si="19"/>
        <v>0</v>
      </c>
      <c r="R66" s="157"/>
      <c r="S66" s="157"/>
      <c r="T66" s="158">
        <v>0.46534999999999999</v>
      </c>
      <c r="U66" s="157">
        <f t="shared" si="20"/>
        <v>62.08</v>
      </c>
      <c r="V66" s="147"/>
      <c r="W66" s="147"/>
      <c r="X66" s="147"/>
      <c r="Y66" s="147"/>
      <c r="Z66" s="147"/>
      <c r="AA66" s="147"/>
      <c r="AB66" s="147"/>
      <c r="AC66" s="147"/>
      <c r="AD66" s="147"/>
      <c r="AE66" s="147" t="s">
        <v>112</v>
      </c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22.5" outlineLevel="1" x14ac:dyDescent="0.2">
      <c r="A67" s="148">
        <v>52</v>
      </c>
      <c r="B67" s="154" t="s">
        <v>211</v>
      </c>
      <c r="C67" s="182" t="s">
        <v>212</v>
      </c>
      <c r="D67" s="156" t="s">
        <v>111</v>
      </c>
      <c r="E67" s="198">
        <v>1190</v>
      </c>
      <c r="F67" s="199"/>
      <c r="G67" s="198">
        <f t="shared" si="14"/>
        <v>0</v>
      </c>
      <c r="H67" s="162"/>
      <c r="I67" s="163">
        <f t="shared" si="15"/>
        <v>0</v>
      </c>
      <c r="J67" s="162"/>
      <c r="K67" s="163">
        <f t="shared" si="16"/>
        <v>0</v>
      </c>
      <c r="L67" s="163">
        <v>21</v>
      </c>
      <c r="M67" s="163">
        <f t="shared" si="17"/>
        <v>0</v>
      </c>
      <c r="N67" s="157">
        <v>2.8600000000000001E-3</v>
      </c>
      <c r="O67" s="157">
        <f t="shared" si="18"/>
        <v>3.4034</v>
      </c>
      <c r="P67" s="157">
        <v>0</v>
      </c>
      <c r="Q67" s="157">
        <f t="shared" si="19"/>
        <v>0</v>
      </c>
      <c r="R67" s="157"/>
      <c r="S67" s="157"/>
      <c r="T67" s="158">
        <v>0.46534999999999999</v>
      </c>
      <c r="U67" s="157">
        <f t="shared" si="20"/>
        <v>553.77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 t="s">
        <v>112</v>
      </c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48">
        <v>53</v>
      </c>
      <c r="B68" s="154" t="s">
        <v>213</v>
      </c>
      <c r="C68" s="182" t="s">
        <v>214</v>
      </c>
      <c r="D68" s="156" t="s">
        <v>111</v>
      </c>
      <c r="E68" s="198">
        <v>1850</v>
      </c>
      <c r="F68" s="199"/>
      <c r="G68" s="198">
        <f t="shared" si="14"/>
        <v>0</v>
      </c>
      <c r="H68" s="162"/>
      <c r="I68" s="163">
        <f t="shared" si="15"/>
        <v>0</v>
      </c>
      <c r="J68" s="162"/>
      <c r="K68" s="163">
        <f t="shared" si="16"/>
        <v>0</v>
      </c>
      <c r="L68" s="163">
        <v>21</v>
      </c>
      <c r="M68" s="163">
        <f t="shared" si="17"/>
        <v>0</v>
      </c>
      <c r="N68" s="157">
        <v>2.8600000000000001E-3</v>
      </c>
      <c r="O68" s="157">
        <f t="shared" si="18"/>
        <v>5.2910000000000004</v>
      </c>
      <c r="P68" s="157">
        <v>0</v>
      </c>
      <c r="Q68" s="157">
        <f t="shared" si="19"/>
        <v>0</v>
      </c>
      <c r="R68" s="157"/>
      <c r="S68" s="157"/>
      <c r="T68" s="158">
        <v>0.46534999999999999</v>
      </c>
      <c r="U68" s="157">
        <f t="shared" si="20"/>
        <v>860.9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 t="s">
        <v>112</v>
      </c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48">
        <v>54</v>
      </c>
      <c r="B69" s="154" t="s">
        <v>215</v>
      </c>
      <c r="C69" s="182" t="s">
        <v>216</v>
      </c>
      <c r="D69" s="156" t="s">
        <v>0</v>
      </c>
      <c r="E69" s="198">
        <v>2607</v>
      </c>
      <c r="F69" s="199"/>
      <c r="G69" s="198">
        <f t="shared" si="14"/>
        <v>0</v>
      </c>
      <c r="H69" s="162"/>
      <c r="I69" s="163">
        <f t="shared" si="15"/>
        <v>0</v>
      </c>
      <c r="J69" s="162"/>
      <c r="K69" s="163">
        <f t="shared" si="16"/>
        <v>0</v>
      </c>
      <c r="L69" s="163">
        <v>21</v>
      </c>
      <c r="M69" s="163">
        <f t="shared" si="17"/>
        <v>0</v>
      </c>
      <c r="N69" s="157">
        <v>0</v>
      </c>
      <c r="O69" s="157">
        <f t="shared" si="18"/>
        <v>0</v>
      </c>
      <c r="P69" s="157">
        <v>0</v>
      </c>
      <c r="Q69" s="157">
        <f t="shared" si="19"/>
        <v>0</v>
      </c>
      <c r="R69" s="157"/>
      <c r="S69" s="157"/>
      <c r="T69" s="158">
        <v>0</v>
      </c>
      <c r="U69" s="157">
        <f t="shared" si="20"/>
        <v>0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 t="s">
        <v>112</v>
      </c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x14ac:dyDescent="0.2">
      <c r="A70" s="149" t="s">
        <v>107</v>
      </c>
      <c r="B70" s="155" t="s">
        <v>74</v>
      </c>
      <c r="C70" s="183" t="s">
        <v>75</v>
      </c>
      <c r="D70" s="159"/>
      <c r="E70" s="200"/>
      <c r="F70" s="200"/>
      <c r="G70" s="200">
        <f>SUMIF(AE71:AE71,"&lt;&gt;NOR",G71:G71)</f>
        <v>0</v>
      </c>
      <c r="H70" s="164"/>
      <c r="I70" s="164">
        <f>SUM(I71:I71)</f>
        <v>0</v>
      </c>
      <c r="J70" s="164"/>
      <c r="K70" s="164">
        <f>SUM(K71:K71)</f>
        <v>0</v>
      </c>
      <c r="L70" s="164"/>
      <c r="M70" s="164">
        <f>SUM(M71:M71)</f>
        <v>0</v>
      </c>
      <c r="N70" s="160"/>
      <c r="O70" s="160">
        <f>SUM(O71:O71)</f>
        <v>6.0000000000000002E-5</v>
      </c>
      <c r="P70" s="160"/>
      <c r="Q70" s="160">
        <f>SUM(Q71:Q71)</f>
        <v>1E-3</v>
      </c>
      <c r="R70" s="160"/>
      <c r="S70" s="160"/>
      <c r="T70" s="161"/>
      <c r="U70" s="160">
        <f>SUM(U71:U71)</f>
        <v>0.03</v>
      </c>
      <c r="AE70" t="s">
        <v>108</v>
      </c>
    </row>
    <row r="71" spans="1:60" outlineLevel="1" x14ac:dyDescent="0.2">
      <c r="A71" s="148">
        <v>55</v>
      </c>
      <c r="B71" s="154" t="s">
        <v>217</v>
      </c>
      <c r="C71" s="182" t="s">
        <v>218</v>
      </c>
      <c r="D71" s="156" t="s">
        <v>128</v>
      </c>
      <c r="E71" s="198">
        <v>1</v>
      </c>
      <c r="F71" s="199"/>
      <c r="G71" s="198">
        <f>ROUND(E71*F71,2)</f>
        <v>0</v>
      </c>
      <c r="H71" s="162"/>
      <c r="I71" s="163">
        <f>ROUND(E71*H71,2)</f>
        <v>0</v>
      </c>
      <c r="J71" s="162"/>
      <c r="K71" s="163">
        <f>ROUND(E71*J71,2)</f>
        <v>0</v>
      </c>
      <c r="L71" s="163">
        <v>21</v>
      </c>
      <c r="M71" s="163">
        <f>G71*(1+L71/100)</f>
        <v>0</v>
      </c>
      <c r="N71" s="157">
        <v>6.0000000000000002E-5</v>
      </c>
      <c r="O71" s="157">
        <f>ROUND(E71*N71,5)</f>
        <v>6.0000000000000002E-5</v>
      </c>
      <c r="P71" s="157">
        <v>1E-3</v>
      </c>
      <c r="Q71" s="157">
        <f>ROUND(E71*P71,5)</f>
        <v>1E-3</v>
      </c>
      <c r="R71" s="157"/>
      <c r="S71" s="157"/>
      <c r="T71" s="158">
        <v>2.5999999999999999E-2</v>
      </c>
      <c r="U71" s="157">
        <f>ROUND(E71*T71,2)</f>
        <v>0.03</v>
      </c>
      <c r="V71" s="147"/>
      <c r="W71" s="147"/>
      <c r="X71" s="147"/>
      <c r="Y71" s="147"/>
      <c r="Z71" s="147"/>
      <c r="AA71" s="147"/>
      <c r="AB71" s="147"/>
      <c r="AC71" s="147"/>
      <c r="AD71" s="147"/>
      <c r="AE71" s="147" t="s">
        <v>112</v>
      </c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x14ac:dyDescent="0.2">
      <c r="A72" s="149" t="s">
        <v>107</v>
      </c>
      <c r="B72" s="155" t="s">
        <v>76</v>
      </c>
      <c r="C72" s="183" t="s">
        <v>77</v>
      </c>
      <c r="D72" s="159"/>
      <c r="E72" s="200"/>
      <c r="F72" s="200"/>
      <c r="G72" s="200">
        <f>SUMIF(AE73:AE74,"&lt;&gt;NOR",G73:G74)</f>
        <v>0</v>
      </c>
      <c r="H72" s="164"/>
      <c r="I72" s="164">
        <f>SUM(I73:I74)</f>
        <v>0</v>
      </c>
      <c r="J72" s="164"/>
      <c r="K72" s="164">
        <f>SUM(K73:K74)</f>
        <v>0</v>
      </c>
      <c r="L72" s="164"/>
      <c r="M72" s="164">
        <f>SUM(M73:M74)</f>
        <v>0</v>
      </c>
      <c r="N72" s="160"/>
      <c r="O72" s="160">
        <f>SUM(O73:O74)</f>
        <v>1.179E-2</v>
      </c>
      <c r="P72" s="160"/>
      <c r="Q72" s="160">
        <f>SUM(Q73:Q74)</f>
        <v>0</v>
      </c>
      <c r="R72" s="160"/>
      <c r="S72" s="160"/>
      <c r="T72" s="161"/>
      <c r="U72" s="160">
        <f>SUM(U73:U74)</f>
        <v>9.27</v>
      </c>
      <c r="AE72" t="s">
        <v>108</v>
      </c>
    </row>
    <row r="73" spans="1:60" ht="22.5" outlineLevel="1" x14ac:dyDescent="0.2">
      <c r="A73" s="148">
        <v>56</v>
      </c>
      <c r="B73" s="154" t="s">
        <v>219</v>
      </c>
      <c r="C73" s="182" t="s">
        <v>220</v>
      </c>
      <c r="D73" s="156" t="s">
        <v>118</v>
      </c>
      <c r="E73" s="198">
        <v>19.64</v>
      </c>
      <c r="F73" s="199"/>
      <c r="G73" s="198">
        <f>ROUND(E73*F73,2)</f>
        <v>0</v>
      </c>
      <c r="H73" s="162"/>
      <c r="I73" s="163">
        <f>ROUND(E73*H73,2)</f>
        <v>0</v>
      </c>
      <c r="J73" s="162"/>
      <c r="K73" s="163">
        <f>ROUND(E73*J73,2)</f>
        <v>0</v>
      </c>
      <c r="L73" s="163">
        <v>21</v>
      </c>
      <c r="M73" s="163">
        <f>G73*(1+L73/100)</f>
        <v>0</v>
      </c>
      <c r="N73" s="157">
        <v>1.0000000000000001E-5</v>
      </c>
      <c r="O73" s="157">
        <f>ROUND(E73*N73,5)</f>
        <v>2.0000000000000001E-4</v>
      </c>
      <c r="P73" s="157">
        <v>0</v>
      </c>
      <c r="Q73" s="157">
        <f>ROUND(E73*P73,5)</f>
        <v>0</v>
      </c>
      <c r="R73" s="157"/>
      <c r="S73" s="157"/>
      <c r="T73" s="158">
        <v>7.1999999999999995E-2</v>
      </c>
      <c r="U73" s="157">
        <f>ROUND(E73*T73,2)</f>
        <v>1.41</v>
      </c>
      <c r="V73" s="147"/>
      <c r="W73" s="147"/>
      <c r="X73" s="147"/>
      <c r="Y73" s="147"/>
      <c r="Z73" s="147"/>
      <c r="AA73" s="147"/>
      <c r="AB73" s="147"/>
      <c r="AC73" s="147"/>
      <c r="AD73" s="147"/>
      <c r="AE73" s="147" t="s">
        <v>112</v>
      </c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48">
        <v>57</v>
      </c>
      <c r="B74" s="154" t="s">
        <v>221</v>
      </c>
      <c r="C74" s="182" t="s">
        <v>222</v>
      </c>
      <c r="D74" s="156" t="s">
        <v>118</v>
      </c>
      <c r="E74" s="198">
        <v>19.64</v>
      </c>
      <c r="F74" s="199"/>
      <c r="G74" s="198">
        <f>ROUND(E74*F74,2)</f>
        <v>0</v>
      </c>
      <c r="H74" s="162"/>
      <c r="I74" s="163">
        <f>ROUND(E74*H74,2)</f>
        <v>0</v>
      </c>
      <c r="J74" s="162"/>
      <c r="K74" s="163">
        <f>ROUND(E74*J74,2)</f>
        <v>0</v>
      </c>
      <c r="L74" s="163">
        <v>21</v>
      </c>
      <c r="M74" s="163">
        <f>G74*(1+L74/100)</f>
        <v>0</v>
      </c>
      <c r="N74" s="157">
        <v>5.9000000000000003E-4</v>
      </c>
      <c r="O74" s="157">
        <f>ROUND(E74*N74,5)</f>
        <v>1.159E-2</v>
      </c>
      <c r="P74" s="157">
        <v>0</v>
      </c>
      <c r="Q74" s="157">
        <f>ROUND(E74*P74,5)</f>
        <v>0</v>
      </c>
      <c r="R74" s="157"/>
      <c r="S74" s="157"/>
      <c r="T74" s="158">
        <v>0.4</v>
      </c>
      <c r="U74" s="157">
        <f>ROUND(E74*T74,2)</f>
        <v>7.86</v>
      </c>
      <c r="V74" s="147"/>
      <c r="W74" s="147"/>
      <c r="X74" s="147"/>
      <c r="Y74" s="147"/>
      <c r="Z74" s="147"/>
      <c r="AA74" s="147"/>
      <c r="AB74" s="147"/>
      <c r="AC74" s="147"/>
      <c r="AD74" s="147"/>
      <c r="AE74" s="147" t="s">
        <v>112</v>
      </c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x14ac:dyDescent="0.2">
      <c r="A75" s="149" t="s">
        <v>107</v>
      </c>
      <c r="B75" s="155" t="s">
        <v>78</v>
      </c>
      <c r="C75" s="183" t="s">
        <v>79</v>
      </c>
      <c r="D75" s="159"/>
      <c r="E75" s="200"/>
      <c r="F75" s="200"/>
      <c r="G75" s="200">
        <f>SUMIF(AE76:AE77,"&lt;&gt;NOR",G76:G77)</f>
        <v>0</v>
      </c>
      <c r="H75" s="164"/>
      <c r="I75" s="164">
        <f>SUM(I76:I77)</f>
        <v>0</v>
      </c>
      <c r="J75" s="164"/>
      <c r="K75" s="164">
        <f>SUM(K76:K77)</f>
        <v>0</v>
      </c>
      <c r="L75" s="164"/>
      <c r="M75" s="164">
        <f>SUM(M76:M77)</f>
        <v>0</v>
      </c>
      <c r="N75" s="160"/>
      <c r="O75" s="160">
        <f>SUM(O76:O77)</f>
        <v>0</v>
      </c>
      <c r="P75" s="160"/>
      <c r="Q75" s="160">
        <f>SUM(Q76:Q77)</f>
        <v>0</v>
      </c>
      <c r="R75" s="160"/>
      <c r="S75" s="160"/>
      <c r="T75" s="161"/>
      <c r="U75" s="160">
        <f>SUM(U76:U77)</f>
        <v>0.51</v>
      </c>
      <c r="AE75" t="s">
        <v>108</v>
      </c>
    </row>
    <row r="76" spans="1:60" ht="22.5" outlineLevel="1" x14ac:dyDescent="0.2">
      <c r="A76" s="148">
        <v>58</v>
      </c>
      <c r="B76" s="154" t="s">
        <v>223</v>
      </c>
      <c r="C76" s="182" t="s">
        <v>224</v>
      </c>
      <c r="D76" s="156" t="s">
        <v>225</v>
      </c>
      <c r="E76" s="198">
        <v>1</v>
      </c>
      <c r="F76" s="199"/>
      <c r="G76" s="198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57">
        <v>0</v>
      </c>
      <c r="O76" s="157">
        <f>ROUND(E76*N76,5)</f>
        <v>0</v>
      </c>
      <c r="P76" s="157">
        <v>0</v>
      </c>
      <c r="Q76" s="157">
        <f>ROUND(E76*P76,5)</f>
        <v>0</v>
      </c>
      <c r="R76" s="157"/>
      <c r="S76" s="157"/>
      <c r="T76" s="158">
        <v>0.26850000000000002</v>
      </c>
      <c r="U76" s="157">
        <f>ROUND(E76*T76,2)</f>
        <v>0.27</v>
      </c>
      <c r="V76" s="147"/>
      <c r="W76" s="147"/>
      <c r="X76" s="147"/>
      <c r="Y76" s="147"/>
      <c r="Z76" s="147"/>
      <c r="AA76" s="147"/>
      <c r="AB76" s="147"/>
      <c r="AC76" s="147"/>
      <c r="AD76" s="147"/>
      <c r="AE76" s="147" t="s">
        <v>112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48">
        <v>59</v>
      </c>
      <c r="B77" s="154" t="s">
        <v>226</v>
      </c>
      <c r="C77" s="182" t="s">
        <v>227</v>
      </c>
      <c r="D77" s="156" t="s">
        <v>225</v>
      </c>
      <c r="E77" s="198">
        <v>1</v>
      </c>
      <c r="F77" s="199"/>
      <c r="G77" s="198">
        <f>ROUND(E77*F77,2)</f>
        <v>0</v>
      </c>
      <c r="H77" s="162"/>
      <c r="I77" s="163">
        <f>ROUND(E77*H77,2)</f>
        <v>0</v>
      </c>
      <c r="J77" s="162"/>
      <c r="K77" s="163">
        <f>ROUND(E77*J77,2)</f>
        <v>0</v>
      </c>
      <c r="L77" s="163">
        <v>21</v>
      </c>
      <c r="M77" s="163">
        <f>G77*(1+L77/100)</f>
        <v>0</v>
      </c>
      <c r="N77" s="157">
        <v>0</v>
      </c>
      <c r="O77" s="157">
        <f>ROUND(E77*N77,5)</f>
        <v>0</v>
      </c>
      <c r="P77" s="157">
        <v>0</v>
      </c>
      <c r="Q77" s="157">
        <f>ROUND(E77*P77,5)</f>
        <v>0</v>
      </c>
      <c r="R77" s="157"/>
      <c r="S77" s="157"/>
      <c r="T77" s="158">
        <v>0.24399999999999999</v>
      </c>
      <c r="U77" s="157">
        <f>ROUND(E77*T77,2)</f>
        <v>0.24</v>
      </c>
      <c r="V77" s="147"/>
      <c r="W77" s="147"/>
      <c r="X77" s="147"/>
      <c r="Y77" s="147"/>
      <c r="Z77" s="147"/>
      <c r="AA77" s="147"/>
      <c r="AB77" s="147"/>
      <c r="AC77" s="147"/>
      <c r="AD77" s="147"/>
      <c r="AE77" s="147" t="s">
        <v>112</v>
      </c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x14ac:dyDescent="0.2">
      <c r="A78" s="149" t="s">
        <v>107</v>
      </c>
      <c r="B78" s="155" t="s">
        <v>80</v>
      </c>
      <c r="C78" s="183" t="s">
        <v>26</v>
      </c>
      <c r="D78" s="159"/>
      <c r="E78" s="200"/>
      <c r="F78" s="200"/>
      <c r="G78" s="200">
        <f>SUMIF(AE79:AE80,"&lt;&gt;NOR",G79:G80)</f>
        <v>0</v>
      </c>
      <c r="H78" s="164"/>
      <c r="I78" s="164">
        <f>SUM(I79:I80)</f>
        <v>0</v>
      </c>
      <c r="J78" s="164"/>
      <c r="K78" s="164">
        <f>SUM(K79:K80)</f>
        <v>0</v>
      </c>
      <c r="L78" s="164"/>
      <c r="M78" s="164">
        <f>SUM(M79:M80)</f>
        <v>0</v>
      </c>
      <c r="N78" s="160"/>
      <c r="O78" s="160">
        <f>SUM(O79:O80)</f>
        <v>0</v>
      </c>
      <c r="P78" s="160"/>
      <c r="Q78" s="160">
        <f>SUM(Q79:Q80)</f>
        <v>0</v>
      </c>
      <c r="R78" s="160"/>
      <c r="S78" s="160"/>
      <c r="T78" s="161"/>
      <c r="U78" s="160">
        <f>SUM(U79:U80)</f>
        <v>0</v>
      </c>
      <c r="AE78" t="s">
        <v>108</v>
      </c>
    </row>
    <row r="79" spans="1:60" outlineLevel="1" x14ac:dyDescent="0.2">
      <c r="A79" s="148">
        <v>60</v>
      </c>
      <c r="B79" s="154" t="s">
        <v>228</v>
      </c>
      <c r="C79" s="182" t="s">
        <v>229</v>
      </c>
      <c r="D79" s="156" t="s">
        <v>230</v>
      </c>
      <c r="E79" s="198">
        <v>1</v>
      </c>
      <c r="F79" s="199"/>
      <c r="G79" s="198">
        <f>ROUND(E79*F79,2)</f>
        <v>0</v>
      </c>
      <c r="H79" s="162"/>
      <c r="I79" s="163">
        <f>ROUND(E79*H79,2)</f>
        <v>0</v>
      </c>
      <c r="J79" s="162"/>
      <c r="K79" s="163">
        <f>ROUND(E79*J79,2)</f>
        <v>0</v>
      </c>
      <c r="L79" s="163">
        <v>21</v>
      </c>
      <c r="M79" s="163">
        <f>G79*(1+L79/100)</f>
        <v>0</v>
      </c>
      <c r="N79" s="157">
        <v>0</v>
      </c>
      <c r="O79" s="157">
        <f>ROUND(E79*N79,5)</f>
        <v>0</v>
      </c>
      <c r="P79" s="157">
        <v>0</v>
      </c>
      <c r="Q79" s="157">
        <f>ROUND(E79*P79,5)</f>
        <v>0</v>
      </c>
      <c r="R79" s="157"/>
      <c r="S79" s="157"/>
      <c r="T79" s="158">
        <v>0</v>
      </c>
      <c r="U79" s="157">
        <f>ROUND(E79*T79,2)</f>
        <v>0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 t="s">
        <v>112</v>
      </c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72">
        <v>61</v>
      </c>
      <c r="B80" s="173" t="s">
        <v>231</v>
      </c>
      <c r="C80" s="184" t="s">
        <v>232</v>
      </c>
      <c r="D80" s="174" t="s">
        <v>230</v>
      </c>
      <c r="E80" s="201">
        <v>1</v>
      </c>
      <c r="F80" s="202"/>
      <c r="G80" s="201">
        <f>ROUND(E80*F80,2)</f>
        <v>0</v>
      </c>
      <c r="H80" s="175"/>
      <c r="I80" s="176">
        <f>ROUND(E80*H80,2)</f>
        <v>0</v>
      </c>
      <c r="J80" s="175"/>
      <c r="K80" s="176">
        <f>ROUND(E80*J80,2)</f>
        <v>0</v>
      </c>
      <c r="L80" s="176">
        <v>21</v>
      </c>
      <c r="M80" s="176">
        <f>G80*(1+L80/100)</f>
        <v>0</v>
      </c>
      <c r="N80" s="177">
        <v>0</v>
      </c>
      <c r="O80" s="177">
        <f>ROUND(E80*N80,5)</f>
        <v>0</v>
      </c>
      <c r="P80" s="177">
        <v>0</v>
      </c>
      <c r="Q80" s="177">
        <f>ROUND(E80*P80,5)</f>
        <v>0</v>
      </c>
      <c r="R80" s="177"/>
      <c r="S80" s="177"/>
      <c r="T80" s="178">
        <v>0</v>
      </c>
      <c r="U80" s="177">
        <f>ROUND(E80*T80,2)</f>
        <v>0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 t="s">
        <v>112</v>
      </c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31" x14ac:dyDescent="0.2">
      <c r="A81" s="6"/>
      <c r="B81" s="7" t="s">
        <v>233</v>
      </c>
      <c r="C81" s="185" t="s">
        <v>233</v>
      </c>
      <c r="D81" s="6"/>
      <c r="E81" s="203"/>
      <c r="F81" s="203"/>
      <c r="G81" s="20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AC81">
        <v>15</v>
      </c>
      <c r="AD81">
        <v>21</v>
      </c>
    </row>
    <row r="82" spans="1:31" x14ac:dyDescent="0.2">
      <c r="A82" s="179"/>
      <c r="B82" s="180"/>
      <c r="C82" s="186"/>
      <c r="D82" s="181"/>
      <c r="E82" s="204"/>
      <c r="F82" s="204"/>
      <c r="G82" s="205">
        <f>G8+G10+G12+G15+G18+G40+G50+G55+G70+G72+G75+G78</f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AC82">
        <f>SUMIF(L7:L80,AC81,G7:G80)</f>
        <v>0</v>
      </c>
      <c r="AD82">
        <f>SUMIF(L7:L80,AD81,G7:G80)</f>
        <v>0</v>
      </c>
      <c r="AE82" t="s">
        <v>234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Markupová</dc:creator>
  <cp:lastModifiedBy>Kateřina Markupová</cp:lastModifiedBy>
  <cp:lastPrinted>2019-05-27T11:20:24Z</cp:lastPrinted>
  <dcterms:created xsi:type="dcterms:W3CDTF">2009-04-08T07:15:50Z</dcterms:created>
  <dcterms:modified xsi:type="dcterms:W3CDTF">2019-06-10T13:29:46Z</dcterms:modified>
</cp:coreProperties>
</file>