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70" windowWidth="18735" windowHeight="12210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Pol'!$A$1:$U$49</definedName>
    <definedName name="_xlnm.Print_Area" localSheetId="1">Stavba!$A$1:$J$56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46" i="12" l="1"/>
  <c r="F39" i="1" s="1"/>
  <c r="G9" i="12"/>
  <c r="I9" i="12"/>
  <c r="K9" i="12"/>
  <c r="O9" i="12"/>
  <c r="Q9" i="12"/>
  <c r="U9" i="12"/>
  <c r="G10" i="12"/>
  <c r="M10" i="12" s="1"/>
  <c r="I10" i="12"/>
  <c r="K10" i="12"/>
  <c r="O10" i="12"/>
  <c r="Q10" i="12"/>
  <c r="U10" i="12"/>
  <c r="U8" i="12" s="1"/>
  <c r="G11" i="12"/>
  <c r="I11" i="12"/>
  <c r="K11" i="12"/>
  <c r="M11" i="12"/>
  <c r="O11" i="12"/>
  <c r="Q11" i="12"/>
  <c r="U11" i="12"/>
  <c r="G13" i="12"/>
  <c r="M13" i="12" s="1"/>
  <c r="M12" i="12" s="1"/>
  <c r="I13" i="12"/>
  <c r="I12" i="12" s="1"/>
  <c r="K13" i="12"/>
  <c r="K12" i="12" s="1"/>
  <c r="O13" i="12"/>
  <c r="O12" i="12" s="1"/>
  <c r="Q13" i="12"/>
  <c r="Q12" i="12" s="1"/>
  <c r="U13" i="12"/>
  <c r="U12" i="12" s="1"/>
  <c r="G15" i="12"/>
  <c r="M15" i="12" s="1"/>
  <c r="I15" i="12"/>
  <c r="K15" i="12"/>
  <c r="O15" i="12"/>
  <c r="Q15" i="12"/>
  <c r="U15" i="12"/>
  <c r="G16" i="12"/>
  <c r="M16" i="12" s="1"/>
  <c r="I16" i="12"/>
  <c r="K16" i="12"/>
  <c r="O16" i="12"/>
  <c r="O14" i="12" s="1"/>
  <c r="Q16" i="12"/>
  <c r="U16" i="12"/>
  <c r="G18" i="12"/>
  <c r="I18" i="12"/>
  <c r="K18" i="12"/>
  <c r="O18" i="12"/>
  <c r="Q18" i="12"/>
  <c r="U18" i="12"/>
  <c r="G19" i="12"/>
  <c r="M19" i="12" s="1"/>
  <c r="I19" i="12"/>
  <c r="K19" i="12"/>
  <c r="O19" i="12"/>
  <c r="Q19" i="12"/>
  <c r="U19" i="12"/>
  <c r="G20" i="12"/>
  <c r="M20" i="12" s="1"/>
  <c r="I20" i="12"/>
  <c r="K20" i="12"/>
  <c r="O20" i="12"/>
  <c r="Q20" i="12"/>
  <c r="U20" i="12"/>
  <c r="G21" i="12"/>
  <c r="M21" i="12" s="1"/>
  <c r="I21" i="12"/>
  <c r="K21" i="12"/>
  <c r="O21" i="12"/>
  <c r="Q21" i="12"/>
  <c r="U21" i="12"/>
  <c r="G23" i="12"/>
  <c r="M23" i="12" s="1"/>
  <c r="M22" i="12" s="1"/>
  <c r="I23" i="12"/>
  <c r="I22" i="12" s="1"/>
  <c r="K23" i="12"/>
  <c r="K22" i="12" s="1"/>
  <c r="O23" i="12"/>
  <c r="O22" i="12" s="1"/>
  <c r="Q23" i="12"/>
  <c r="Q22" i="12" s="1"/>
  <c r="U23" i="12"/>
  <c r="U22" i="12" s="1"/>
  <c r="G25" i="12"/>
  <c r="M25" i="12" s="1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I29" i="12"/>
  <c r="K29" i="12"/>
  <c r="M29" i="12"/>
  <c r="O29" i="12"/>
  <c r="Q29" i="12"/>
  <c r="U29" i="12"/>
  <c r="G30" i="12"/>
  <c r="M30" i="12" s="1"/>
  <c r="I30" i="12"/>
  <c r="K30" i="12"/>
  <c r="O30" i="12"/>
  <c r="Q30" i="12"/>
  <c r="U30" i="12"/>
  <c r="G31" i="12"/>
  <c r="M31" i="12" s="1"/>
  <c r="I31" i="12"/>
  <c r="K31" i="12"/>
  <c r="O31" i="12"/>
  <c r="Q31" i="12"/>
  <c r="U31" i="12"/>
  <c r="G32" i="12"/>
  <c r="M32" i="12" s="1"/>
  <c r="I32" i="12"/>
  <c r="K32" i="12"/>
  <c r="O32" i="12"/>
  <c r="Q32" i="12"/>
  <c r="U32" i="12"/>
  <c r="G33" i="12"/>
  <c r="M33" i="12" s="1"/>
  <c r="I33" i="12"/>
  <c r="K33" i="12"/>
  <c r="O33" i="12"/>
  <c r="Q33" i="12"/>
  <c r="U33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U34" i="12" s="1"/>
  <c r="G37" i="12"/>
  <c r="M37" i="12" s="1"/>
  <c r="I37" i="12"/>
  <c r="K37" i="12"/>
  <c r="O37" i="12"/>
  <c r="Q37" i="12"/>
  <c r="U37" i="12"/>
  <c r="G38" i="12"/>
  <c r="M38" i="12" s="1"/>
  <c r="I38" i="12"/>
  <c r="K38" i="12"/>
  <c r="O38" i="12"/>
  <c r="Q38" i="12"/>
  <c r="U38" i="12"/>
  <c r="G40" i="12"/>
  <c r="I40" i="12"/>
  <c r="K40" i="12"/>
  <c r="O40" i="12"/>
  <c r="Q40" i="12"/>
  <c r="U40" i="12"/>
  <c r="G41" i="12"/>
  <c r="M41" i="12" s="1"/>
  <c r="I41" i="12"/>
  <c r="I39" i="12" s="1"/>
  <c r="K41" i="12"/>
  <c r="O41" i="12"/>
  <c r="Q41" i="12"/>
  <c r="U41" i="12"/>
  <c r="G43" i="12"/>
  <c r="M43" i="12" s="1"/>
  <c r="I43" i="12"/>
  <c r="K43" i="12"/>
  <c r="O43" i="12"/>
  <c r="Q43" i="12"/>
  <c r="U43" i="12"/>
  <c r="G44" i="12"/>
  <c r="M44" i="12" s="1"/>
  <c r="I44" i="12"/>
  <c r="K44" i="12"/>
  <c r="O44" i="12"/>
  <c r="Q44" i="12"/>
  <c r="U44" i="12"/>
  <c r="U42" i="12" s="1"/>
  <c r="I20" i="1"/>
  <c r="G27" i="1"/>
  <c r="J28" i="1"/>
  <c r="J26" i="1"/>
  <c r="G38" i="1"/>
  <c r="F38" i="1"/>
  <c r="J23" i="1"/>
  <c r="J24" i="1"/>
  <c r="J25" i="1"/>
  <c r="J27" i="1"/>
  <c r="E24" i="1"/>
  <c r="E26" i="1"/>
  <c r="O34" i="12" l="1"/>
  <c r="U14" i="12"/>
  <c r="O8" i="12"/>
  <c r="O42" i="12"/>
  <c r="K42" i="12"/>
  <c r="I42" i="12"/>
  <c r="K14" i="12"/>
  <c r="I14" i="12"/>
  <c r="AD46" i="12"/>
  <c r="G39" i="1" s="1"/>
  <c r="G40" i="1" s="1"/>
  <c r="G25" i="1" s="1"/>
  <c r="G26" i="1" s="1"/>
  <c r="F40" i="1"/>
  <c r="Q42" i="12"/>
  <c r="K39" i="12"/>
  <c r="G39" i="12"/>
  <c r="I54" i="1" s="1"/>
  <c r="I18" i="1" s="1"/>
  <c r="K24" i="12"/>
  <c r="Q24" i="12"/>
  <c r="I24" i="12"/>
  <c r="G22" i="12"/>
  <c r="I51" i="1" s="1"/>
  <c r="K17" i="12"/>
  <c r="G17" i="12"/>
  <c r="I50" i="1" s="1"/>
  <c r="Q14" i="12"/>
  <c r="G12" i="12"/>
  <c r="I48" i="1" s="1"/>
  <c r="Q39" i="12"/>
  <c r="U39" i="12"/>
  <c r="O39" i="12"/>
  <c r="K34" i="12"/>
  <c r="Q34" i="12"/>
  <c r="I34" i="12"/>
  <c r="U24" i="12"/>
  <c r="O24" i="12"/>
  <c r="Q17" i="12"/>
  <c r="I17" i="12"/>
  <c r="U17" i="12"/>
  <c r="O17" i="12"/>
  <c r="K8" i="12"/>
  <c r="Q8" i="12"/>
  <c r="M9" i="12"/>
  <c r="M8" i="12" s="1"/>
  <c r="I8" i="12"/>
  <c r="G28" i="1"/>
  <c r="G23" i="1"/>
  <c r="M42" i="12"/>
  <c r="M14" i="12"/>
  <c r="M24" i="12"/>
  <c r="M34" i="12"/>
  <c r="G42" i="12"/>
  <c r="I55" i="1" s="1"/>
  <c r="I19" i="1" s="1"/>
  <c r="G34" i="12"/>
  <c r="I53" i="1" s="1"/>
  <c r="G24" i="12"/>
  <c r="I52" i="1" s="1"/>
  <c r="G14" i="12"/>
  <c r="I49" i="1" s="1"/>
  <c r="G8" i="12"/>
  <c r="M40" i="12"/>
  <c r="M39" i="12" s="1"/>
  <c r="M18" i="12"/>
  <c r="M17" i="12" s="1"/>
  <c r="H39" i="1" l="1"/>
  <c r="I17" i="1"/>
  <c r="G46" i="12"/>
  <c r="I47" i="1"/>
  <c r="G24" i="1"/>
  <c r="G29" i="1"/>
  <c r="H40" i="1" l="1"/>
  <c r="I39" i="1"/>
  <c r="I40" i="1" s="1"/>
  <c r="J39" i="1" s="1"/>
  <c r="J40" i="1" s="1"/>
  <c r="I56" i="1"/>
  <c r="I16" i="1"/>
  <c r="I21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<sst xmlns="http://schemas.openxmlformats.org/spreadsheetml/2006/main" count="292" uniqueCount="173">
  <si>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</si>
  <si>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</si>
  <si>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</si>
  <si>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</si>
  <si>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</si>
  <si>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</si>
  <si>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</si>
  <si>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</si>
  <si>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</si>
  <si>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</si>
  <si>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</si>
  <si>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</si>
  <si>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</si>
  <si>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</si>
  <si>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</si>
  <si>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</si>
  <si>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</si>
  <si>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</si>
  <si>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</si>
  <si>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</si>
  <si>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</si>
  <si>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</si>
  <si>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</si>
  <si>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</si>
  <si>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</si>
  <si>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</si>
  <si>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</si>
  <si>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</si>
  <si>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</si>
  <si>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</si>
  <si>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</si>
  <si>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</si>
  <si>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</si>
  <si>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</si>
  <si>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</si>
  <si>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</si>
  <si>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</si>
  <si>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</si>
  <si>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</si>
  <si>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</si>
  <si>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</si>
  <si>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</si>
  <si>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</si>
  <si>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 xml:space="preserve">Hotelová škola Radlická, Radlická 115 </t>
  </si>
  <si>
    <t>Rozpočet:</t>
  </si>
  <si>
    <t>Misto</t>
  </si>
  <si>
    <t>Oprava a údržba střechy A1 včetně světlíku</t>
  </si>
  <si>
    <t>Hotelová škola Radlická</t>
  </si>
  <si>
    <t>Radlická 591/115</t>
  </si>
  <si>
    <t>Praha-Jinonice</t>
  </si>
  <si>
    <t>15800</t>
  </si>
  <si>
    <t>60446242</t>
  </si>
  <si>
    <t>CZ60446242</t>
  </si>
  <si>
    <t>Rozpočet</t>
  </si>
  <si>
    <t>Celkem za stavbu</t>
  </si>
  <si>
    <t>CZK</t>
  </si>
  <si>
    <t>Rekapitulace dílů</t>
  </si>
  <si>
    <t>Typ dílu</t>
  </si>
  <si>
    <t>94</t>
  </si>
  <si>
    <t>Lešení a stavební výtahy</t>
  </si>
  <si>
    <t>95</t>
  </si>
  <si>
    <t>Dokončovací kce na pozem.stav.</t>
  </si>
  <si>
    <t>97</t>
  </si>
  <si>
    <t>Prorážení otvorů</t>
  </si>
  <si>
    <t>712</t>
  </si>
  <si>
    <t>Živičné krytiny</t>
  </si>
  <si>
    <t>721</t>
  </si>
  <si>
    <t>Vnitřní kanalizace</t>
  </si>
  <si>
    <t>764</t>
  </si>
  <si>
    <t>Konstrukce klempířské</t>
  </si>
  <si>
    <t>783</t>
  </si>
  <si>
    <t>Nátěry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</si>
  <si>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</si>
  <si>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</si>
  <si>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</si>
  <si>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</si>
  <si>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</si>
  <si>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</si>
  <si>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</si>
  <si>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</si>
  <si>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</si>
  <si>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</si>
  <si>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</si>
  <si>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</si>
  <si>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</si>
  <si>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</si>
  <si>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</si>
  <si>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</si>
  <si>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</si>
  <si>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</si>
  <si>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</si>
  <si>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</si>
  <si>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</si>
  <si>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</si>
  <si>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</si>
  <si>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</si>
  <si>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</si>
  <si>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</si>
  <si>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</si>
  <si>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</si>
  <si>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</si>
  <si>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</si>
  <si>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</si>
  <si>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941955001R00</t>
  </si>
  <si>
    <t>Pomocná lešenářská konstrukce</t>
  </si>
  <si>
    <t>kpl</t>
  </si>
  <si>
    <t>POL1_0</t>
  </si>
  <si>
    <t>47131400R</t>
  </si>
  <si>
    <t xml:space="preserve">Stavební výtah GEDA osobonákladní,  (pronájem) </t>
  </si>
  <si>
    <t>den</t>
  </si>
  <si>
    <t>POL3_0</t>
  </si>
  <si>
    <t>47131401R</t>
  </si>
  <si>
    <t xml:space="preserve">Stavební výtah GEDA osobonákladní,  (montáž, demontáž) </t>
  </si>
  <si>
    <t>952902110R00</t>
  </si>
  <si>
    <t>Vyspravení, vyrovnání a vyčištění stávající, asfaltové krytiny</t>
  </si>
  <si>
    <t>m2</t>
  </si>
  <si>
    <t>979082111R00</t>
  </si>
  <si>
    <t>Vnitrostaveništní doprava suti</t>
  </si>
  <si>
    <t>t</t>
  </si>
  <si>
    <t>979097012R00</t>
  </si>
  <si>
    <t>Pronájem kontejneru 7 t</t>
  </si>
  <si>
    <t>ks</t>
  </si>
  <si>
    <t>71230091.R00</t>
  </si>
  <si>
    <t>Prořezání a vyspravení odtržené a zvrásněné, izolace v rozích atiky</t>
  </si>
  <si>
    <t>712964703R00</t>
  </si>
  <si>
    <t>Zesílení koutů, rohů a hran fólií, sokl světlíku, nástavba VZT</t>
  </si>
  <si>
    <t>m</t>
  </si>
  <si>
    <t>712961901R00</t>
  </si>
  <si>
    <t>Údržba proniků střech zalití okrajů, komínky ZTI</t>
  </si>
  <si>
    <t>kus</t>
  </si>
  <si>
    <t>998712203R00</t>
  </si>
  <si>
    <t>Přesun hmot pro povlakové krytiny, výšky do 24 m</t>
  </si>
  <si>
    <t>721210822R00</t>
  </si>
  <si>
    <t>Oprava střešních vpustí, vyspravení zvrásnění, zalití okrajů</t>
  </si>
  <si>
    <t>764311821R00</t>
  </si>
  <si>
    <t>Demontáž krytiny světlíku</t>
  </si>
  <si>
    <t>764331830R00</t>
  </si>
  <si>
    <t>Demontáž lemování krytiny světlíku, r.š.cca500mm</t>
  </si>
  <si>
    <t>764391820R00</t>
  </si>
  <si>
    <t xml:space="preserve">Demontáž lišt, krajní u desky a spodní pod uvolněnou deskou </t>
  </si>
  <si>
    <t>764451801R00</t>
  </si>
  <si>
    <t>Demontáž odpadních trub čtvercových o str.75 mm</t>
  </si>
  <si>
    <t>764904010R00</t>
  </si>
  <si>
    <t>Zastřešení hladkými plechy, do 30°, plech s povrchovou úpravou</t>
  </si>
  <si>
    <t>764904204R00</t>
  </si>
  <si>
    <t>Lemování krytiny, plech s povrchovou úpravou</t>
  </si>
  <si>
    <t>764904205R00</t>
  </si>
  <si>
    <t>Lišty, plech s povrchovou úpravou</t>
  </si>
  <si>
    <t>764908204RT1</t>
  </si>
  <si>
    <t>Odpadní trouby čtvercové, plech s povrchovou úpravou</t>
  </si>
  <si>
    <t>998764203R00</t>
  </si>
  <si>
    <t>Přesun hmot pro klempířské konstr., výšky do 24 m</t>
  </si>
  <si>
    <t>783201811R00</t>
  </si>
  <si>
    <t>Odstranění nátěrů z kovových konstrukcí, oškrabáním a odmaštěním (klempířské, VZT, výlez)</t>
  </si>
  <si>
    <t>783293213R00</t>
  </si>
  <si>
    <t>Nátěr kov.konstr.Eternal disperz. základ+2x email</t>
  </si>
  <si>
    <t>783801812R00</t>
  </si>
  <si>
    <t>Odstranění nátěrů z omítek stěn, oškrabáním</t>
  </si>
  <si>
    <t>783896211RT1</t>
  </si>
  <si>
    <t>Nátěr omítek akrylátový 2x email</t>
  </si>
  <si>
    <t>210220111R00</t>
  </si>
  <si>
    <t>Nová vodorovná bleskosvodná síť, vč. revizní zprávy</t>
  </si>
  <si>
    <t>soubor</t>
  </si>
  <si>
    <t>210220301R00</t>
  </si>
  <si>
    <t>Demontáž vodorovné bleskosvodné sítě</t>
  </si>
  <si>
    <t>005 12-1010.</t>
  </si>
  <si>
    <t>Náklady spojené s umístěním stavby</t>
  </si>
  <si>
    <t>Soubor</t>
  </si>
  <si>
    <t>005 12-4010.</t>
  </si>
  <si>
    <t>Kompletační činnost</t>
  </si>
  <si>
    <t/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</si>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</sst>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\,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16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0" fontId="0" fillId="3" borderId="7" xfId="0" applyFill="1" applyBorder="1"/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5" borderId="38" xfId="0" applyNumberFormat="1" applyFont="1" applyFill="1" applyBorder="1" applyAlignment="1">
      <alignment horizontal="center"/>
    </xf>
    <xf numFmtId="16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4" borderId="33" xfId="0" applyNumberFormat="1" applyFont="1" applyFill="1" applyBorder="1" applyAlignment="1" applyProtection="1">
      <alignment vertical="top" shrinkToFit="1"/>
      <protection locked="0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4" borderId="38" xfId="0" applyNumberFormat="1" applyFont="1" applyFill="1" applyBorder="1" applyAlignment="1" applyProtection="1">
      <alignment vertical="top" shrinkToFit="1"/>
      <protection locked="0"/>
    </xf>
    <xf numFmtId="16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8" fillId="0" borderId="12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horizontal="left" vertical="center"/>
    </xf>
    <xf numFmtId="4" fontId="0" fillId="0" borderId="8" xfId="0" applyNumberFormat="1" applyFont="1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4" fontId="0" fillId="3" borderId="13" xfId="0" applyNumberFormat="1" applyFill="1" applyBorder="1" applyAlignment="1">
      <alignment horizontal="left" vertical="center"/>
    </xf>
    <xf numFmtId="4" fontId="8" fillId="3" borderId="13" xfId="0" applyNumberFormat="1" applyFont="1" applyFill="1" applyBorder="1" applyAlignment="1">
      <alignment horizontal="left" vertical="center"/>
    </xf>
    <xf numFmtId="3" fontId="3" fillId="0" borderId="35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5" borderId="38" xfId="0" applyNumberFormat="1" applyFont="1" applyFill="1" applyBorder="1" applyAlignment="1"/>
    <xf numFmtId="4" fontId="0" fillId="3" borderId="48" xfId="0" applyNumberFormat="1" applyFill="1" applyBorder="1" applyAlignment="1">
      <alignment vertical="top"/>
    </xf>
    <xf numFmtId="4" fontId="16" fillId="0" borderId="33" xfId="0" applyNumberFormat="1" applyFont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0" fillId="3" borderId="38" xfId="0" applyNumberFormat="1" applyFill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4" fontId="16" fillId="4" borderId="38" xfId="0" applyNumberFormat="1" applyFont="1" applyFill="1" applyBorder="1" applyAlignment="1" applyProtection="1">
      <alignment vertical="top" shrinkToFit="1"/>
      <protection locked="0"/>
    </xf>
    <xf numFmtId="4" fontId="0" fillId="0" borderId="0" xfId="0" applyNumberFormat="1" applyAlignment="1">
      <alignment vertical="top"/>
    </xf>
    <xf numFmtId="4" fontId="5" fillId="3" borderId="12" xfId="0" applyNumberFormat="1" applyFont="1" applyFill="1" applyBorder="1" applyAlignment="1">
      <alignment vertical="top"/>
    </xf>
    <xf numFmtId="4" fontId="5" fillId="3" borderId="22" xfId="0" applyNumberFormat="1" applyFont="1" applyFill="1" applyBorder="1" applyAlignment="1">
      <alignment vertical="top"/>
    </xf>
    <xf numFmtId="0" fontId="3" fillId="2" borderId="0" xfId="0" applyFont="1" applyFill="1" applyAlignment="1">
      <alignment horizontal="left" wrapText="1"/>
    </xf>
    <xf numFmtId="3" fontId="3" fillId="0" borderId="38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3" fontId="3" fillId="5" borderId="38" xfId="0" applyNumberFormat="1" applyFont="1" applyFill="1" applyBorder="1" applyAlignment="1"/>
    <xf numFmtId="3" fontId="3" fillId="0" borderId="33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3" fontId="3" fillId="0" borderId="35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B45" sqref="B45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3" t="s">
        <v>39</v>
      </c>
      <c r="B2" s="203"/>
      <c r="C2" s="203"/>
      <c r="D2" s="203"/>
      <c r="E2" s="203"/>
      <c r="F2" s="203"/>
      <c r="G2" s="20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9"/>
  <sheetViews>
    <sheetView showGridLines="0" topLeftCell="B30" zoomScaleNormal="100" zoomScaleSheetLayoutView="75" workbookViewId="0">
      <selection activeCell="F30" sqref="F30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9" t="s">
        <v>36</v>
      </c>
      <c r="B1" s="235" t="s">
        <v>42</v>
      </c>
      <c r="C1" s="236"/>
      <c r="D1" s="236"/>
      <c r="E1" s="236"/>
      <c r="F1" s="236"/>
      <c r="G1" s="236"/>
      <c r="H1" s="236"/>
      <c r="I1" s="236"/>
      <c r="J1" s="237"/>
    </row>
    <row r="2" spans="1:15" ht="23.25" customHeight="1" x14ac:dyDescent="0.2">
      <c r="A2" s="4"/>
      <c r="B2" s="77" t="s">
        <v>40</v>
      </c>
      <c r="C2" s="78"/>
      <c r="D2" s="220" t="s">
        <v>46</v>
      </c>
      <c r="E2" s="221"/>
      <c r="F2" s="221"/>
      <c r="G2" s="221"/>
      <c r="H2" s="221"/>
      <c r="I2" s="221"/>
      <c r="J2" s="222"/>
      <c r="O2" s="2"/>
    </row>
    <row r="3" spans="1:15" ht="23.25" customHeight="1" x14ac:dyDescent="0.2">
      <c r="A3" s="4"/>
      <c r="B3" s="79" t="s">
        <v>45</v>
      </c>
      <c r="C3" s="80"/>
      <c r="D3" s="247" t="s">
        <v>43</v>
      </c>
      <c r="E3" s="248"/>
      <c r="F3" s="248"/>
      <c r="G3" s="248"/>
      <c r="H3" s="248"/>
      <c r="I3" s="248"/>
      <c r="J3" s="249"/>
    </row>
    <row r="4" spans="1:15" ht="23.25" hidden="1" customHeight="1" x14ac:dyDescent="0.2">
      <c r="A4" s="4"/>
      <c r="B4" s="81" t="s">
        <v>44</v>
      </c>
      <c r="C4" s="82"/>
      <c r="D4" s="83"/>
      <c r="E4" s="83"/>
      <c r="F4" s="84"/>
      <c r="G4" s="85"/>
      <c r="H4" s="84"/>
      <c r="I4" s="85"/>
      <c r="J4" s="86"/>
    </row>
    <row r="5" spans="1:15" ht="24" customHeight="1" x14ac:dyDescent="0.2">
      <c r="A5" s="4"/>
      <c r="B5" s="47" t="s">
        <v>21</v>
      </c>
      <c r="C5" s="5"/>
      <c r="D5" s="87" t="s">
        <v>47</v>
      </c>
      <c r="E5" s="26"/>
      <c r="F5" s="26"/>
      <c r="G5" s="26"/>
      <c r="H5" s="28" t="s">
        <v>33</v>
      </c>
      <c r="I5" s="87" t="s">
        <v>51</v>
      </c>
      <c r="J5" s="11"/>
    </row>
    <row r="6" spans="1:15" ht="15.75" customHeight="1" x14ac:dyDescent="0.2">
      <c r="A6" s="4"/>
      <c r="B6" s="41"/>
      <c r="C6" s="26"/>
      <c r="D6" s="87" t="s">
        <v>48</v>
      </c>
      <c r="E6" s="26"/>
      <c r="F6" s="26"/>
      <c r="G6" s="26"/>
      <c r="H6" s="28" t="s">
        <v>34</v>
      </c>
      <c r="I6" s="87" t="s">
        <v>52</v>
      </c>
      <c r="J6" s="11"/>
    </row>
    <row r="7" spans="1:15" ht="15.75" customHeight="1" x14ac:dyDescent="0.2">
      <c r="A7" s="4"/>
      <c r="B7" s="42"/>
      <c r="C7" s="88" t="s">
        <v>50</v>
      </c>
      <c r="D7" s="76" t="s">
        <v>49</v>
      </c>
      <c r="E7" s="34"/>
      <c r="F7" s="34"/>
      <c r="G7" s="34"/>
      <c r="H7" s="36"/>
      <c r="I7" s="34"/>
      <c r="J7" s="50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1"/>
      <c r="C10" s="27"/>
      <c r="D10" s="46"/>
      <c r="E10" s="54"/>
      <c r="F10" s="54"/>
      <c r="G10" s="52"/>
      <c r="H10" s="52"/>
      <c r="I10" s="53"/>
      <c r="J10" s="50"/>
    </row>
    <row r="11" spans="1:15" ht="24" customHeight="1" x14ac:dyDescent="0.2">
      <c r="A11" s="4"/>
      <c r="B11" s="47" t="s">
        <v>18</v>
      </c>
      <c r="C11" s="5"/>
      <c r="D11" s="227"/>
      <c r="E11" s="227"/>
      <c r="F11" s="227"/>
      <c r="G11" s="227"/>
      <c r="H11" s="28" t="s">
        <v>33</v>
      </c>
      <c r="I11" s="90"/>
      <c r="J11" s="11"/>
    </row>
    <row r="12" spans="1:15" ht="15.75" customHeight="1" x14ac:dyDescent="0.2">
      <c r="A12" s="4"/>
      <c r="B12" s="41"/>
      <c r="C12" s="26"/>
      <c r="D12" s="245"/>
      <c r="E12" s="245"/>
      <c r="F12" s="245"/>
      <c r="G12" s="245"/>
      <c r="H12" s="28" t="s">
        <v>34</v>
      </c>
      <c r="I12" s="90"/>
      <c r="J12" s="11"/>
    </row>
    <row r="13" spans="1:15" ht="15.75" customHeight="1" x14ac:dyDescent="0.2">
      <c r="A13" s="4"/>
      <c r="B13" s="42"/>
      <c r="C13" s="89"/>
      <c r="D13" s="246"/>
      <c r="E13" s="246"/>
      <c r="F13" s="246"/>
      <c r="G13" s="246"/>
      <c r="H13" s="29"/>
      <c r="I13" s="34"/>
      <c r="J13" s="50"/>
    </row>
    <row r="14" spans="1:15" ht="24" hidden="1" customHeight="1" x14ac:dyDescent="0.2">
      <c r="A14" s="4"/>
      <c r="B14" s="62" t="s">
        <v>20</v>
      </c>
      <c r="C14" s="63"/>
      <c r="D14" s="64"/>
      <c r="E14" s="65"/>
      <c r="F14" s="65"/>
      <c r="G14" s="65"/>
      <c r="H14" s="66"/>
      <c r="I14" s="65"/>
      <c r="J14" s="67"/>
    </row>
    <row r="15" spans="1:15" ht="32.25" customHeight="1" x14ac:dyDescent="0.2">
      <c r="A15" s="4"/>
      <c r="B15" s="51" t="s">
        <v>31</v>
      </c>
      <c r="C15" s="68"/>
      <c r="D15" s="52"/>
      <c r="E15" s="226"/>
      <c r="F15" s="226"/>
      <c r="G15" s="243"/>
      <c r="H15" s="243"/>
      <c r="I15" s="243" t="s">
        <v>28</v>
      </c>
      <c r="J15" s="244"/>
    </row>
    <row r="16" spans="1:15" ht="23.25" customHeight="1" x14ac:dyDescent="0.2">
      <c r="A16" s="131" t="s">
        <v>23</v>
      </c>
      <c r="B16" s="132" t="s">
        <v>23</v>
      </c>
      <c r="C16" s="56"/>
      <c r="D16" s="57"/>
      <c r="E16" s="223"/>
      <c r="F16" s="224"/>
      <c r="G16" s="223"/>
      <c r="H16" s="224"/>
      <c r="I16" s="223">
        <f>SUMIF(F47:F55,A16,I47:I55)+SUMIF(F47:F55,"PSU",I47:I55)</f>
        <v>0</v>
      </c>
      <c r="J16" s="225"/>
    </row>
    <row r="17" spans="1:10" ht="23.25" customHeight="1" x14ac:dyDescent="0.2">
      <c r="A17" s="131" t="s">
        <v>24</v>
      </c>
      <c r="B17" s="132" t="s">
        <v>24</v>
      </c>
      <c r="C17" s="56"/>
      <c r="D17" s="57"/>
      <c r="E17" s="223"/>
      <c r="F17" s="224"/>
      <c r="G17" s="223"/>
      <c r="H17" s="224"/>
      <c r="I17" s="223">
        <f>SUMIF(F47:F55,A17,I47:I55)</f>
        <v>0</v>
      </c>
      <c r="J17" s="225"/>
    </row>
    <row r="18" spans="1:10" ht="23.25" customHeight="1" x14ac:dyDescent="0.2">
      <c r="A18" s="131" t="s">
        <v>25</v>
      </c>
      <c r="B18" s="132" t="s">
        <v>25</v>
      </c>
      <c r="C18" s="56"/>
      <c r="D18" s="57"/>
      <c r="E18" s="223"/>
      <c r="F18" s="224"/>
      <c r="G18" s="223"/>
      <c r="H18" s="224"/>
      <c r="I18" s="223">
        <f>SUMIF(F47:F55,A18,I47:I55)</f>
        <v>0</v>
      </c>
      <c r="J18" s="225"/>
    </row>
    <row r="19" spans="1:10" ht="23.25" customHeight="1" x14ac:dyDescent="0.2">
      <c r="A19" s="131" t="s">
        <v>74</v>
      </c>
      <c r="B19" s="132" t="s">
        <v>26</v>
      </c>
      <c r="C19" s="56"/>
      <c r="D19" s="57"/>
      <c r="E19" s="223"/>
      <c r="F19" s="224"/>
      <c r="G19" s="223"/>
      <c r="H19" s="224"/>
      <c r="I19" s="223">
        <f>SUMIF(F47:F55,A19,I47:I55)</f>
        <v>0</v>
      </c>
      <c r="J19" s="225"/>
    </row>
    <row r="20" spans="1:10" ht="23.25" customHeight="1" x14ac:dyDescent="0.2">
      <c r="A20" s="131" t="s">
        <v>75</v>
      </c>
      <c r="B20" s="132" t="s">
        <v>27</v>
      </c>
      <c r="C20" s="56"/>
      <c r="D20" s="57"/>
      <c r="E20" s="223"/>
      <c r="F20" s="224"/>
      <c r="G20" s="223"/>
      <c r="H20" s="224"/>
      <c r="I20" s="223">
        <f>SUMIF(F47:F55,A20,I47:I55)</f>
        <v>0</v>
      </c>
      <c r="J20" s="225"/>
    </row>
    <row r="21" spans="1:10" ht="23.25" customHeight="1" x14ac:dyDescent="0.2">
      <c r="A21" s="4"/>
      <c r="B21" s="70" t="s">
        <v>28</v>
      </c>
      <c r="C21" s="71"/>
      <c r="D21" s="72"/>
      <c r="E21" s="233"/>
      <c r="F21" s="242"/>
      <c r="G21" s="233"/>
      <c r="H21" s="242"/>
      <c r="I21" s="233">
        <f>SUM(I16:J20)</f>
        <v>0</v>
      </c>
      <c r="J21" s="234"/>
    </row>
    <row r="22" spans="1:10" ht="33" customHeight="1" x14ac:dyDescent="0.2">
      <c r="A22" s="4"/>
      <c r="B22" s="61" t="s">
        <v>32</v>
      </c>
      <c r="C22" s="56"/>
      <c r="D22" s="57"/>
      <c r="E22" s="60"/>
      <c r="F22" s="59"/>
      <c r="G22" s="184"/>
      <c r="H22" s="184"/>
      <c r="I22" s="184"/>
      <c r="J22" s="185"/>
    </row>
    <row r="23" spans="1:10" ht="23.25" customHeight="1" x14ac:dyDescent="0.2">
      <c r="A23" s="4"/>
      <c r="B23" s="55" t="s">
        <v>11</v>
      </c>
      <c r="C23" s="56"/>
      <c r="D23" s="57"/>
      <c r="E23" s="58">
        <v>15</v>
      </c>
      <c r="F23" s="59" t="s">
        <v>0</v>
      </c>
      <c r="G23" s="231">
        <f>ZakladDPHSniVypocet</f>
        <v>0</v>
      </c>
      <c r="H23" s="232"/>
      <c r="I23" s="232"/>
      <c r="J23" s="185" t="str">
        <f t="shared" ref="J23:J28" si="0">Mena</f>
        <v>CZK</v>
      </c>
    </row>
    <row r="24" spans="1:10" ht="23.25" customHeight="1" x14ac:dyDescent="0.2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29">
        <f>ZakladDPHSni*SazbaDPH1/100</f>
        <v>0</v>
      </c>
      <c r="H24" s="230"/>
      <c r="I24" s="230"/>
      <c r="J24" s="185" t="str">
        <f t="shared" si="0"/>
        <v>CZK</v>
      </c>
    </row>
    <row r="25" spans="1:10" ht="23.25" customHeight="1" x14ac:dyDescent="0.2">
      <c r="A25" s="4"/>
      <c r="B25" s="55" t="s">
        <v>13</v>
      </c>
      <c r="C25" s="56"/>
      <c r="D25" s="57"/>
      <c r="E25" s="58">
        <v>21</v>
      </c>
      <c r="F25" s="59" t="s">
        <v>0</v>
      </c>
      <c r="G25" s="231">
        <f>ZakladDPHZaklVypocet</f>
        <v>0</v>
      </c>
      <c r="H25" s="232"/>
      <c r="I25" s="232"/>
      <c r="J25" s="185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8">
        <f>ZakladDPHZakl*SazbaDPH2/100</f>
        <v>0</v>
      </c>
      <c r="H26" s="239"/>
      <c r="I26" s="239"/>
      <c r="J26" s="18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40">
        <f>0</f>
        <v>0</v>
      </c>
      <c r="H27" s="240"/>
      <c r="I27" s="240"/>
      <c r="J27" s="187" t="str">
        <f t="shared" si="0"/>
        <v>CZK</v>
      </c>
    </row>
    <row r="28" spans="1:10" ht="27.75" hidden="1" customHeight="1" thickBot="1" x14ac:dyDescent="0.25">
      <c r="A28" s="4"/>
      <c r="B28" s="109" t="s">
        <v>22</v>
      </c>
      <c r="C28" s="110"/>
      <c r="D28" s="110"/>
      <c r="E28" s="111"/>
      <c r="F28" s="112"/>
      <c r="G28" s="241">
        <f>ZakladDPHSniVypocet+ZakladDPHZaklVypocet</f>
        <v>0</v>
      </c>
      <c r="H28" s="241"/>
      <c r="I28" s="241"/>
      <c r="J28" s="188" t="str">
        <f t="shared" si="0"/>
        <v>CZK</v>
      </c>
    </row>
    <row r="29" spans="1:10" ht="27.75" customHeight="1" thickBot="1" x14ac:dyDescent="0.25">
      <c r="A29" s="4"/>
      <c r="B29" s="109" t="s">
        <v>35</v>
      </c>
      <c r="C29" s="113"/>
      <c r="D29" s="113"/>
      <c r="E29" s="113"/>
      <c r="F29" s="113"/>
      <c r="G29" s="241">
        <f>ZakladDPHSni+DPHSni+ZakladDPHZakl+DPHZakl+Zaokrouhleni</f>
        <v>0</v>
      </c>
      <c r="H29" s="241"/>
      <c r="I29" s="241"/>
      <c r="J29" s="189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8" t="s">
        <v>2</v>
      </c>
      <c r="E35" s="228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3" t="s">
        <v>15</v>
      </c>
      <c r="C37" s="3"/>
      <c r="D37" s="3"/>
      <c r="E37" s="3"/>
      <c r="F37" s="101"/>
      <c r="G37" s="101"/>
      <c r="H37" s="101"/>
      <c r="I37" s="101"/>
      <c r="J37" s="3"/>
    </row>
    <row r="38" spans="1:10" ht="25.5" hidden="1" customHeight="1" x14ac:dyDescent="0.2">
      <c r="A38" s="93" t="s">
        <v>37</v>
      </c>
      <c r="B38" s="95" t="s">
        <v>16</v>
      </c>
      <c r="C38" s="96" t="s">
        <v>5</v>
      </c>
      <c r="D38" s="97"/>
      <c r="E38" s="97"/>
      <c r="F38" s="102" t="str">
        <f>B23</f>
        <v>Základ pro sníženou DPH</v>
      </c>
      <c r="G38" s="102" t="str">
        <f>B25</f>
        <v>Základ pro základní DPH</v>
      </c>
      <c r="H38" s="103" t="s">
        <v>17</v>
      </c>
      <c r="I38" s="103" t="s">
        <v>1</v>
      </c>
      <c r="J38" s="98" t="s">
        <v>0</v>
      </c>
    </row>
    <row r="39" spans="1:10" ht="25.5" hidden="1" customHeight="1" x14ac:dyDescent="0.2">
      <c r="A39" s="93">
        <v>1</v>
      </c>
      <c r="B39" s="99" t="s">
        <v>53</v>
      </c>
      <c r="C39" s="211" t="s">
        <v>46</v>
      </c>
      <c r="D39" s="212"/>
      <c r="E39" s="212"/>
      <c r="F39" s="104">
        <f>'Rozpočet Pol'!AC46</f>
        <v>0</v>
      </c>
      <c r="G39" s="105">
        <f>'Rozpočet Pol'!AD46</f>
        <v>0</v>
      </c>
      <c r="H39" s="106">
        <f>(F39*SazbaDPH1/100)+(G39*SazbaDPH2/100)</f>
        <v>0</v>
      </c>
      <c r="I39" s="106">
        <f>F39+G39+H39</f>
        <v>0</v>
      </c>
      <c r="J39" s="100" t="str">
        <f>IF(CenaCelkemVypocet=0,"",I39/CenaCelkemVypocet*100)</f>
        <v/>
      </c>
    </row>
    <row r="40" spans="1:10" ht="25.5" hidden="1" customHeight="1" x14ac:dyDescent="0.2">
      <c r="A40" s="93"/>
      <c r="B40" s="213" t="s">
        <v>54</v>
      </c>
      <c r="C40" s="214"/>
      <c r="D40" s="214"/>
      <c r="E40" s="215"/>
      <c r="F40" s="107">
        <f>SUMIF(A39:A39,"=1",F39:F39)</f>
        <v>0</v>
      </c>
      <c r="G40" s="108">
        <f>SUMIF(A39:A39,"=1",G39:G39)</f>
        <v>0</v>
      </c>
      <c r="H40" s="108">
        <f>SUMIF(A39:A39,"=1",H39:H39)</f>
        <v>0</v>
      </c>
      <c r="I40" s="108">
        <f>SUMIF(A39:A39,"=1",I39:I39)</f>
        <v>0</v>
      </c>
      <c r="J40" s="94">
        <f>SUMIF(A39:A39,"=1",J39:J39)</f>
        <v>0</v>
      </c>
    </row>
    <row r="44" spans="1:10" ht="15.75" x14ac:dyDescent="0.25">
      <c r="B44" s="114" t="s">
        <v>56</v>
      </c>
    </row>
    <row r="46" spans="1:10" ht="25.5" customHeight="1" x14ac:dyDescent="0.2">
      <c r="A46" s="115"/>
      <c r="B46" s="119" t="s">
        <v>16</v>
      </c>
      <c r="C46" s="119" t="s">
        <v>5</v>
      </c>
      <c r="D46" s="120"/>
      <c r="E46" s="120"/>
      <c r="F46" s="123" t="s">
        <v>57</v>
      </c>
      <c r="G46" s="123"/>
      <c r="H46" s="123"/>
      <c r="I46" s="216" t="s">
        <v>28</v>
      </c>
      <c r="J46" s="216"/>
    </row>
    <row r="47" spans="1:10" ht="25.5" customHeight="1" x14ac:dyDescent="0.2">
      <c r="A47" s="116"/>
      <c r="B47" s="124" t="s">
        <v>58</v>
      </c>
      <c r="C47" s="218" t="s">
        <v>59</v>
      </c>
      <c r="D47" s="219"/>
      <c r="E47" s="219"/>
      <c r="F47" s="126" t="s">
        <v>23</v>
      </c>
      <c r="G47" s="190"/>
      <c r="H47" s="190"/>
      <c r="I47" s="217">
        <f>'Rozpočet Pol'!G8</f>
        <v>0</v>
      </c>
      <c r="J47" s="217"/>
    </row>
    <row r="48" spans="1:10" ht="25.5" customHeight="1" x14ac:dyDescent="0.2">
      <c r="A48" s="116"/>
      <c r="B48" s="118" t="s">
        <v>60</v>
      </c>
      <c r="C48" s="209" t="s">
        <v>61</v>
      </c>
      <c r="D48" s="210"/>
      <c r="E48" s="210"/>
      <c r="F48" s="127" t="s">
        <v>23</v>
      </c>
      <c r="G48" s="191"/>
      <c r="H48" s="191"/>
      <c r="I48" s="208">
        <f>'Rozpočet Pol'!G12</f>
        <v>0</v>
      </c>
      <c r="J48" s="208"/>
    </row>
    <row r="49" spans="1:10" ht="25.5" customHeight="1" x14ac:dyDescent="0.2">
      <c r="A49" s="116"/>
      <c r="B49" s="118" t="s">
        <v>62</v>
      </c>
      <c r="C49" s="209" t="s">
        <v>63</v>
      </c>
      <c r="D49" s="210"/>
      <c r="E49" s="210"/>
      <c r="F49" s="127" t="s">
        <v>23</v>
      </c>
      <c r="G49" s="191"/>
      <c r="H49" s="191"/>
      <c r="I49" s="208">
        <f>'Rozpočet Pol'!G14</f>
        <v>0</v>
      </c>
      <c r="J49" s="208"/>
    </row>
    <row r="50" spans="1:10" ht="25.5" customHeight="1" x14ac:dyDescent="0.2">
      <c r="A50" s="116"/>
      <c r="B50" s="118" t="s">
        <v>64</v>
      </c>
      <c r="C50" s="209" t="s">
        <v>65</v>
      </c>
      <c r="D50" s="210"/>
      <c r="E50" s="210"/>
      <c r="F50" s="127" t="s">
        <v>24</v>
      </c>
      <c r="G50" s="191"/>
      <c r="H50" s="191"/>
      <c r="I50" s="208">
        <f>'Rozpočet Pol'!G17</f>
        <v>0</v>
      </c>
      <c r="J50" s="208"/>
    </row>
    <row r="51" spans="1:10" ht="25.5" customHeight="1" x14ac:dyDescent="0.2">
      <c r="A51" s="116"/>
      <c r="B51" s="118" t="s">
        <v>66</v>
      </c>
      <c r="C51" s="209" t="s">
        <v>67</v>
      </c>
      <c r="D51" s="210"/>
      <c r="E51" s="210"/>
      <c r="F51" s="127" t="s">
        <v>24</v>
      </c>
      <c r="G51" s="191"/>
      <c r="H51" s="191"/>
      <c r="I51" s="208">
        <f>'Rozpočet Pol'!G22</f>
        <v>0</v>
      </c>
      <c r="J51" s="208"/>
    </row>
    <row r="52" spans="1:10" ht="25.5" customHeight="1" x14ac:dyDescent="0.2">
      <c r="A52" s="116"/>
      <c r="B52" s="118" t="s">
        <v>68</v>
      </c>
      <c r="C52" s="209" t="s">
        <v>69</v>
      </c>
      <c r="D52" s="210"/>
      <c r="E52" s="210"/>
      <c r="F52" s="127" t="s">
        <v>24</v>
      </c>
      <c r="G52" s="191"/>
      <c r="H52" s="191"/>
      <c r="I52" s="208">
        <f>'Rozpočet Pol'!G24</f>
        <v>0</v>
      </c>
      <c r="J52" s="208"/>
    </row>
    <row r="53" spans="1:10" ht="25.5" customHeight="1" x14ac:dyDescent="0.2">
      <c r="A53" s="116"/>
      <c r="B53" s="118" t="s">
        <v>70</v>
      </c>
      <c r="C53" s="209" t="s">
        <v>71</v>
      </c>
      <c r="D53" s="210"/>
      <c r="E53" s="210"/>
      <c r="F53" s="127" t="s">
        <v>24</v>
      </c>
      <c r="G53" s="191"/>
      <c r="H53" s="191"/>
      <c r="I53" s="208">
        <f>'Rozpočet Pol'!G34</f>
        <v>0</v>
      </c>
      <c r="J53" s="208"/>
    </row>
    <row r="54" spans="1:10" ht="25.5" customHeight="1" x14ac:dyDescent="0.2">
      <c r="A54" s="116"/>
      <c r="B54" s="118" t="s">
        <v>72</v>
      </c>
      <c r="C54" s="209" t="s">
        <v>73</v>
      </c>
      <c r="D54" s="210"/>
      <c r="E54" s="210"/>
      <c r="F54" s="127" t="s">
        <v>25</v>
      </c>
      <c r="G54" s="191"/>
      <c r="H54" s="191"/>
      <c r="I54" s="208">
        <f>'Rozpočet Pol'!G39</f>
        <v>0</v>
      </c>
      <c r="J54" s="208"/>
    </row>
    <row r="55" spans="1:10" ht="25.5" customHeight="1" x14ac:dyDescent="0.2">
      <c r="A55" s="116"/>
      <c r="B55" s="125" t="s">
        <v>74</v>
      </c>
      <c r="C55" s="205" t="s">
        <v>26</v>
      </c>
      <c r="D55" s="206"/>
      <c r="E55" s="206"/>
      <c r="F55" s="128" t="s">
        <v>74</v>
      </c>
      <c r="G55" s="192"/>
      <c r="H55" s="192"/>
      <c r="I55" s="204">
        <f>'Rozpočet Pol'!G42</f>
        <v>0</v>
      </c>
      <c r="J55" s="204"/>
    </row>
    <row r="56" spans="1:10" ht="25.5" customHeight="1" x14ac:dyDescent="0.2">
      <c r="A56" s="117"/>
      <c r="B56" s="121" t="s">
        <v>1</v>
      </c>
      <c r="C56" s="121"/>
      <c r="D56" s="122"/>
      <c r="E56" s="122"/>
      <c r="F56" s="129"/>
      <c r="G56" s="193"/>
      <c r="H56" s="193"/>
      <c r="I56" s="207">
        <f>SUM(I47:I55)</f>
        <v>0</v>
      </c>
      <c r="J56" s="207"/>
    </row>
    <row r="57" spans="1:10" x14ac:dyDescent="0.2">
      <c r="F57" s="130"/>
      <c r="G57" s="92"/>
      <c r="H57" s="130"/>
      <c r="I57" s="92"/>
      <c r="J57" s="92"/>
    </row>
    <row r="58" spans="1:10" x14ac:dyDescent="0.2">
      <c r="F58" s="130"/>
      <c r="G58" s="92"/>
      <c r="H58" s="130"/>
      <c r="I58" s="92"/>
      <c r="J58" s="92"/>
    </row>
    <row r="59" spans="1:10" x14ac:dyDescent="0.2">
      <c r="F59" s="130"/>
      <c r="G59" s="92"/>
      <c r="H59" s="130"/>
      <c r="I59" s="92"/>
      <c r="J59" s="9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5:J55"/>
    <mergeCell ref="C55:E55"/>
    <mergeCell ref="I56:J56"/>
    <mergeCell ref="I52:J52"/>
    <mergeCell ref="C52:E52"/>
    <mergeCell ref="I53:J53"/>
    <mergeCell ref="C53:E53"/>
    <mergeCell ref="I54:J54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0" t="s">
        <v>6</v>
      </c>
      <c r="B1" s="250"/>
      <c r="C1" s="251"/>
      <c r="D1" s="250"/>
      <c r="E1" s="250"/>
      <c r="F1" s="250"/>
      <c r="G1" s="250"/>
    </row>
    <row r="2" spans="1:7" ht="24.95" customHeight="1" x14ac:dyDescent="0.2">
      <c r="A2" s="75" t="s">
        <v>41</v>
      </c>
      <c r="B2" s="74"/>
      <c r="C2" s="252"/>
      <c r="D2" s="252"/>
      <c r="E2" s="252"/>
      <c r="F2" s="252"/>
      <c r="G2" s="253"/>
    </row>
    <row r="3" spans="1:7" ht="24.95" hidden="1" customHeight="1" x14ac:dyDescent="0.2">
      <c r="A3" s="75" t="s">
        <v>7</v>
      </c>
      <c r="B3" s="74"/>
      <c r="C3" s="252"/>
      <c r="D3" s="252"/>
      <c r="E3" s="252"/>
      <c r="F3" s="252"/>
      <c r="G3" s="253"/>
    </row>
    <row r="4" spans="1:7" ht="24.95" hidden="1" customHeight="1" x14ac:dyDescent="0.2">
      <c r="A4" s="75" t="s">
        <v>8</v>
      </c>
      <c r="B4" s="74"/>
      <c r="C4" s="252"/>
      <c r="D4" s="252"/>
      <c r="E4" s="252"/>
      <c r="F4" s="252"/>
      <c r="G4" s="253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"/>
  <sheetViews>
    <sheetView workbookViewId="0">
      <selection activeCell="B46" sqref="B46"/>
    </sheetView>
  </sheetViews>
  <sheetFormatPr defaultRowHeight="12.75" outlineLevelRow="1" x14ac:dyDescent="0.2"/>
  <cols>
    <col min="1" max="1" width="4.28515625" customWidth="1"/>
    <col min="2" max="2" width="14.42578125" style="91" customWidth="1"/>
    <col min="3" max="3" width="38.28515625" style="91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54" t="s">
        <v>6</v>
      </c>
      <c r="B1" s="254"/>
      <c r="C1" s="254"/>
      <c r="D1" s="254"/>
      <c r="E1" s="254"/>
      <c r="F1" s="254"/>
      <c r="G1" s="254"/>
      <c r="AE1" t="s">
        <v>77</v>
      </c>
    </row>
    <row r="2" spans="1:60" ht="24.95" customHeight="1" x14ac:dyDescent="0.2">
      <c r="A2" s="135" t="s">
        <v>76</v>
      </c>
      <c r="B2" s="133"/>
      <c r="C2" s="255" t="s">
        <v>46</v>
      </c>
      <c r="D2" s="256"/>
      <c r="E2" s="256"/>
      <c r="F2" s="256"/>
      <c r="G2" s="257"/>
      <c r="AE2" t="s">
        <v>78</v>
      </c>
    </row>
    <row r="3" spans="1:60" ht="24.95" customHeight="1" x14ac:dyDescent="0.2">
      <c r="A3" s="136" t="s">
        <v>7</v>
      </c>
      <c r="B3" s="134"/>
      <c r="C3" s="258" t="s">
        <v>43</v>
      </c>
      <c r="D3" s="259"/>
      <c r="E3" s="259"/>
      <c r="F3" s="259"/>
      <c r="G3" s="260"/>
      <c r="AE3" t="s">
        <v>79</v>
      </c>
    </row>
    <row r="4" spans="1:60" ht="24.95" hidden="1" customHeight="1" x14ac:dyDescent="0.2">
      <c r="A4" s="136" t="s">
        <v>8</v>
      </c>
      <c r="B4" s="134"/>
      <c r="C4" s="258"/>
      <c r="D4" s="259"/>
      <c r="E4" s="259"/>
      <c r="F4" s="259"/>
      <c r="G4" s="260"/>
      <c r="AE4" t="s">
        <v>80</v>
      </c>
    </row>
    <row r="5" spans="1:60" hidden="1" x14ac:dyDescent="0.2">
      <c r="A5" s="137" t="s">
        <v>81</v>
      </c>
      <c r="B5" s="138"/>
      <c r="C5" s="139"/>
      <c r="D5" s="140"/>
      <c r="E5" s="140"/>
      <c r="F5" s="140"/>
      <c r="G5" s="141"/>
      <c r="AE5" t="s">
        <v>82</v>
      </c>
    </row>
    <row r="7" spans="1:60" ht="38.25" x14ac:dyDescent="0.2">
      <c r="A7" s="146" t="s">
        <v>83</v>
      </c>
      <c r="B7" s="147" t="s">
        <v>84</v>
      </c>
      <c r="C7" s="147" t="s">
        <v>85</v>
      </c>
      <c r="D7" s="146" t="s">
        <v>86</v>
      </c>
      <c r="E7" s="146" t="s">
        <v>87</v>
      </c>
      <c r="F7" s="142" t="s">
        <v>88</v>
      </c>
      <c r="G7" s="161" t="s">
        <v>28</v>
      </c>
      <c r="H7" s="162" t="s">
        <v>29</v>
      </c>
      <c r="I7" s="162" t="s">
        <v>89</v>
      </c>
      <c r="J7" s="162" t="s">
        <v>30</v>
      </c>
      <c r="K7" s="162" t="s">
        <v>90</v>
      </c>
      <c r="L7" s="162" t="s">
        <v>91</v>
      </c>
      <c r="M7" s="162" t="s">
        <v>92</v>
      </c>
      <c r="N7" s="162" t="s">
        <v>93</v>
      </c>
      <c r="O7" s="162" t="s">
        <v>94</v>
      </c>
      <c r="P7" s="162" t="s">
        <v>95</v>
      </c>
      <c r="Q7" s="162" t="s">
        <v>96</v>
      </c>
      <c r="R7" s="162" t="s">
        <v>97</v>
      </c>
      <c r="S7" s="162" t="s">
        <v>98</v>
      </c>
      <c r="T7" s="162" t="s">
        <v>99</v>
      </c>
      <c r="U7" s="149" t="s">
        <v>100</v>
      </c>
    </row>
    <row r="8" spans="1:60" x14ac:dyDescent="0.2">
      <c r="A8" s="163" t="s">
        <v>101</v>
      </c>
      <c r="B8" s="164" t="s">
        <v>58</v>
      </c>
      <c r="C8" s="165" t="s">
        <v>59</v>
      </c>
      <c r="D8" s="166"/>
      <c r="E8" s="194"/>
      <c r="F8" s="194"/>
      <c r="G8" s="194">
        <f>SUMIF(AE9:AE11,"&lt;&gt;NOR",G9:G11)</f>
        <v>0</v>
      </c>
      <c r="H8" s="167"/>
      <c r="I8" s="167">
        <f>SUM(I9:I11)</f>
        <v>0</v>
      </c>
      <c r="J8" s="167"/>
      <c r="K8" s="167">
        <f>SUM(K9:K11)</f>
        <v>0</v>
      </c>
      <c r="L8" s="167"/>
      <c r="M8" s="167">
        <f>SUM(M9:M11)</f>
        <v>0</v>
      </c>
      <c r="N8" s="148"/>
      <c r="O8" s="148">
        <f>SUM(O9:O11)</f>
        <v>6.2012100000000006</v>
      </c>
      <c r="P8" s="148"/>
      <c r="Q8" s="148">
        <f>SUM(Q9:Q11)</f>
        <v>0</v>
      </c>
      <c r="R8" s="148"/>
      <c r="S8" s="148"/>
      <c r="T8" s="163"/>
      <c r="U8" s="148">
        <f>SUM(U9:U11)</f>
        <v>0.18</v>
      </c>
      <c r="AE8" t="s">
        <v>102</v>
      </c>
    </row>
    <row r="9" spans="1:60" outlineLevel="1" x14ac:dyDescent="0.2">
      <c r="A9" s="144">
        <v>1</v>
      </c>
      <c r="B9" s="150" t="s">
        <v>103</v>
      </c>
      <c r="C9" s="178" t="s">
        <v>104</v>
      </c>
      <c r="D9" s="152" t="s">
        <v>105</v>
      </c>
      <c r="E9" s="195">
        <v>1</v>
      </c>
      <c r="F9" s="196"/>
      <c r="G9" s="195">
        <f>ROUND(E9*F9,2)</f>
        <v>0</v>
      </c>
      <c r="H9" s="158"/>
      <c r="I9" s="159">
        <f>ROUND(E9*H9,2)</f>
        <v>0</v>
      </c>
      <c r="J9" s="158"/>
      <c r="K9" s="159">
        <f>ROUND(E9*J9,2)</f>
        <v>0</v>
      </c>
      <c r="L9" s="159">
        <v>21</v>
      </c>
      <c r="M9" s="159">
        <f>G9*(1+L9/100)</f>
        <v>0</v>
      </c>
      <c r="N9" s="153">
        <v>1.2099999999999999E-3</v>
      </c>
      <c r="O9" s="153">
        <f>ROUND(E9*N9,5)</f>
        <v>1.2099999999999999E-3</v>
      </c>
      <c r="P9" s="153">
        <v>0</v>
      </c>
      <c r="Q9" s="153">
        <f>ROUND(E9*P9,5)</f>
        <v>0</v>
      </c>
      <c r="R9" s="153"/>
      <c r="S9" s="153"/>
      <c r="T9" s="154">
        <v>0.17699999999999999</v>
      </c>
      <c r="U9" s="153">
        <f>ROUND(E9*T9,2)</f>
        <v>0.18</v>
      </c>
      <c r="V9" s="143"/>
      <c r="W9" s="143"/>
      <c r="X9" s="143"/>
      <c r="Y9" s="143"/>
      <c r="Z9" s="143"/>
      <c r="AA9" s="143"/>
      <c r="AB9" s="143"/>
      <c r="AC9" s="143"/>
      <c r="AD9" s="143"/>
      <c r="AE9" s="143" t="s">
        <v>106</v>
      </c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</row>
    <row r="10" spans="1:60" outlineLevel="1" x14ac:dyDescent="0.2">
      <c r="A10" s="144">
        <v>2</v>
      </c>
      <c r="B10" s="150" t="s">
        <v>107</v>
      </c>
      <c r="C10" s="178" t="s">
        <v>108</v>
      </c>
      <c r="D10" s="152" t="s">
        <v>109</v>
      </c>
      <c r="E10" s="195">
        <v>30</v>
      </c>
      <c r="F10" s="196"/>
      <c r="G10" s="195">
        <f>ROUND(E10*F10,2)</f>
        <v>0</v>
      </c>
      <c r="H10" s="158"/>
      <c r="I10" s="159">
        <f>ROUND(E10*H10,2)</f>
        <v>0</v>
      </c>
      <c r="J10" s="158"/>
      <c r="K10" s="159">
        <f>ROUND(E10*J10,2)</f>
        <v>0</v>
      </c>
      <c r="L10" s="159">
        <v>21</v>
      </c>
      <c r="M10" s="159">
        <f>G10*(1+L10/100)</f>
        <v>0</v>
      </c>
      <c r="N10" s="153">
        <v>0.2</v>
      </c>
      <c r="O10" s="153">
        <f>ROUND(E10*N10,5)</f>
        <v>6</v>
      </c>
      <c r="P10" s="153">
        <v>0</v>
      </c>
      <c r="Q10" s="153">
        <f>ROUND(E10*P10,5)</f>
        <v>0</v>
      </c>
      <c r="R10" s="153"/>
      <c r="S10" s="153"/>
      <c r="T10" s="154">
        <v>0</v>
      </c>
      <c r="U10" s="153">
        <f>ROUND(E10*T10,2)</f>
        <v>0</v>
      </c>
      <c r="V10" s="143"/>
      <c r="W10" s="143"/>
      <c r="X10" s="143"/>
      <c r="Y10" s="143"/>
      <c r="Z10" s="143"/>
      <c r="AA10" s="143"/>
      <c r="AB10" s="143"/>
      <c r="AC10" s="143"/>
      <c r="AD10" s="143"/>
      <c r="AE10" s="143" t="s">
        <v>110</v>
      </c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</row>
    <row r="11" spans="1:60" ht="22.5" outlineLevel="1" x14ac:dyDescent="0.2">
      <c r="A11" s="144">
        <v>3</v>
      </c>
      <c r="B11" s="150" t="s">
        <v>111</v>
      </c>
      <c r="C11" s="178" t="s">
        <v>112</v>
      </c>
      <c r="D11" s="152" t="s">
        <v>105</v>
      </c>
      <c r="E11" s="195">
        <v>1</v>
      </c>
      <c r="F11" s="196"/>
      <c r="G11" s="195">
        <f>ROUND(E11*F11,2)</f>
        <v>0</v>
      </c>
      <c r="H11" s="158"/>
      <c r="I11" s="159">
        <f>ROUND(E11*H11,2)</f>
        <v>0</v>
      </c>
      <c r="J11" s="158"/>
      <c r="K11" s="159">
        <f>ROUND(E11*J11,2)</f>
        <v>0</v>
      </c>
      <c r="L11" s="159">
        <v>21</v>
      </c>
      <c r="M11" s="159">
        <f>G11*(1+L11/100)</f>
        <v>0</v>
      </c>
      <c r="N11" s="153">
        <v>0.2</v>
      </c>
      <c r="O11" s="153">
        <f>ROUND(E11*N11,5)</f>
        <v>0.2</v>
      </c>
      <c r="P11" s="153">
        <v>0</v>
      </c>
      <c r="Q11" s="153">
        <f>ROUND(E11*P11,5)</f>
        <v>0</v>
      </c>
      <c r="R11" s="153"/>
      <c r="S11" s="153"/>
      <c r="T11" s="154">
        <v>0</v>
      </c>
      <c r="U11" s="153">
        <f>ROUND(E11*T11,2)</f>
        <v>0</v>
      </c>
      <c r="V11" s="143"/>
      <c r="W11" s="143"/>
      <c r="X11" s="143"/>
      <c r="Y11" s="143"/>
      <c r="Z11" s="143"/>
      <c r="AA11" s="143"/>
      <c r="AB11" s="143"/>
      <c r="AC11" s="143"/>
      <c r="AD11" s="143"/>
      <c r="AE11" s="143" t="s">
        <v>110</v>
      </c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</row>
    <row r="12" spans="1:60" x14ac:dyDescent="0.2">
      <c r="A12" s="145" t="s">
        <v>101</v>
      </c>
      <c r="B12" s="151" t="s">
        <v>60</v>
      </c>
      <c r="C12" s="179" t="s">
        <v>61</v>
      </c>
      <c r="D12" s="155"/>
      <c r="E12" s="197"/>
      <c r="F12" s="197"/>
      <c r="G12" s="197">
        <f>SUMIF(AE13:AE13,"&lt;&gt;NOR",G13:G13)</f>
        <v>0</v>
      </c>
      <c r="H12" s="160"/>
      <c r="I12" s="160">
        <f>SUM(I13:I13)</f>
        <v>0</v>
      </c>
      <c r="J12" s="160"/>
      <c r="K12" s="160">
        <f>SUM(K13:K13)</f>
        <v>0</v>
      </c>
      <c r="L12" s="160"/>
      <c r="M12" s="160">
        <f>SUM(M13:M13)</f>
        <v>0</v>
      </c>
      <c r="N12" s="156"/>
      <c r="O12" s="156">
        <f>SUM(O13:O13)</f>
        <v>0</v>
      </c>
      <c r="P12" s="156"/>
      <c r="Q12" s="156">
        <f>SUM(Q13:Q13)</f>
        <v>0</v>
      </c>
      <c r="R12" s="156"/>
      <c r="S12" s="156"/>
      <c r="T12" s="157"/>
      <c r="U12" s="156">
        <f>SUM(U13:U13)</f>
        <v>13.57</v>
      </c>
      <c r="AE12" t="s">
        <v>102</v>
      </c>
    </row>
    <row r="13" spans="1:60" ht="22.5" outlineLevel="1" x14ac:dyDescent="0.2">
      <c r="A13" s="144">
        <v>4</v>
      </c>
      <c r="B13" s="150" t="s">
        <v>113</v>
      </c>
      <c r="C13" s="178" t="s">
        <v>114</v>
      </c>
      <c r="D13" s="152" t="s">
        <v>115</v>
      </c>
      <c r="E13" s="195">
        <v>904.9</v>
      </c>
      <c r="F13" s="196"/>
      <c r="G13" s="195">
        <f>ROUND(E13*F13,2)</f>
        <v>0</v>
      </c>
      <c r="H13" s="158"/>
      <c r="I13" s="159">
        <f>ROUND(E13*H13,2)</f>
        <v>0</v>
      </c>
      <c r="J13" s="158"/>
      <c r="K13" s="159">
        <f>ROUND(E13*J13,2)</f>
        <v>0</v>
      </c>
      <c r="L13" s="159">
        <v>21</v>
      </c>
      <c r="M13" s="159">
        <f>G13*(1+L13/100)</f>
        <v>0</v>
      </c>
      <c r="N13" s="153">
        <v>0</v>
      </c>
      <c r="O13" s="153">
        <f>ROUND(E13*N13,5)</f>
        <v>0</v>
      </c>
      <c r="P13" s="153">
        <v>0</v>
      </c>
      <c r="Q13" s="153">
        <f>ROUND(E13*P13,5)</f>
        <v>0</v>
      </c>
      <c r="R13" s="153"/>
      <c r="S13" s="153"/>
      <c r="T13" s="154">
        <v>1.4999999999999999E-2</v>
      </c>
      <c r="U13" s="153">
        <f>ROUND(E13*T13,2)</f>
        <v>13.57</v>
      </c>
      <c r="V13" s="143"/>
      <c r="W13" s="143"/>
      <c r="X13" s="143"/>
      <c r="Y13" s="143"/>
      <c r="Z13" s="143"/>
      <c r="AA13" s="143"/>
      <c r="AB13" s="143"/>
      <c r="AC13" s="143"/>
      <c r="AD13" s="143"/>
      <c r="AE13" s="143" t="s">
        <v>106</v>
      </c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</row>
    <row r="14" spans="1:60" x14ac:dyDescent="0.2">
      <c r="A14" s="145" t="s">
        <v>101</v>
      </c>
      <c r="B14" s="151" t="s">
        <v>62</v>
      </c>
      <c r="C14" s="179" t="s">
        <v>63</v>
      </c>
      <c r="D14" s="155"/>
      <c r="E14" s="197"/>
      <c r="F14" s="197"/>
      <c r="G14" s="197">
        <f>SUMIF(AE15:AE16,"&lt;&gt;NOR",G15:G16)</f>
        <v>0</v>
      </c>
      <c r="H14" s="160"/>
      <c r="I14" s="160">
        <f>SUM(I15:I16)</f>
        <v>0</v>
      </c>
      <c r="J14" s="160"/>
      <c r="K14" s="160">
        <f>SUM(K15:K16)</f>
        <v>0</v>
      </c>
      <c r="L14" s="160"/>
      <c r="M14" s="160">
        <f>SUM(M15:M16)</f>
        <v>0</v>
      </c>
      <c r="N14" s="156"/>
      <c r="O14" s="156">
        <f>SUM(O15:O16)</f>
        <v>0</v>
      </c>
      <c r="P14" s="156"/>
      <c r="Q14" s="156">
        <f>SUM(Q15:Q16)</f>
        <v>0</v>
      </c>
      <c r="R14" s="156"/>
      <c r="S14" s="156"/>
      <c r="T14" s="157"/>
      <c r="U14" s="156">
        <f>SUM(U15:U16)</f>
        <v>7.63</v>
      </c>
      <c r="AE14" t="s">
        <v>102</v>
      </c>
    </row>
    <row r="15" spans="1:60" outlineLevel="1" x14ac:dyDescent="0.2">
      <c r="A15" s="144">
        <v>5</v>
      </c>
      <c r="B15" s="150" t="s">
        <v>116</v>
      </c>
      <c r="C15" s="178" t="s">
        <v>117</v>
      </c>
      <c r="D15" s="152" t="s">
        <v>118</v>
      </c>
      <c r="E15" s="195">
        <v>8.1</v>
      </c>
      <c r="F15" s="196"/>
      <c r="G15" s="195">
        <f>ROUND(E15*F15,2)</f>
        <v>0</v>
      </c>
      <c r="H15" s="158"/>
      <c r="I15" s="159">
        <f>ROUND(E15*H15,2)</f>
        <v>0</v>
      </c>
      <c r="J15" s="158"/>
      <c r="K15" s="159">
        <f>ROUND(E15*J15,2)</f>
        <v>0</v>
      </c>
      <c r="L15" s="159">
        <v>21</v>
      </c>
      <c r="M15" s="159">
        <f>G15*(1+L15/100)</f>
        <v>0</v>
      </c>
      <c r="N15" s="153">
        <v>0</v>
      </c>
      <c r="O15" s="153">
        <f>ROUND(E15*N15,5)</f>
        <v>0</v>
      </c>
      <c r="P15" s="153">
        <v>0</v>
      </c>
      <c r="Q15" s="153">
        <f>ROUND(E15*P15,5)</f>
        <v>0</v>
      </c>
      <c r="R15" s="153"/>
      <c r="S15" s="153"/>
      <c r="T15" s="154">
        <v>0.94199999999999995</v>
      </c>
      <c r="U15" s="153">
        <f>ROUND(E15*T15,2)</f>
        <v>7.63</v>
      </c>
      <c r="V15" s="143"/>
      <c r="W15" s="143"/>
      <c r="X15" s="143"/>
      <c r="Y15" s="143"/>
      <c r="Z15" s="143"/>
      <c r="AA15" s="143"/>
      <c r="AB15" s="143"/>
      <c r="AC15" s="143"/>
      <c r="AD15" s="143"/>
      <c r="AE15" s="143" t="s">
        <v>106</v>
      </c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</row>
    <row r="16" spans="1:60" outlineLevel="1" x14ac:dyDescent="0.2">
      <c r="A16" s="144">
        <v>6</v>
      </c>
      <c r="B16" s="150" t="s">
        <v>119</v>
      </c>
      <c r="C16" s="178" t="s">
        <v>120</v>
      </c>
      <c r="D16" s="152" t="s">
        <v>121</v>
      </c>
      <c r="E16" s="195">
        <v>2</v>
      </c>
      <c r="F16" s="196"/>
      <c r="G16" s="195">
        <f>ROUND(E16*F16,2)</f>
        <v>0</v>
      </c>
      <c r="H16" s="158"/>
      <c r="I16" s="159">
        <f>ROUND(E16*H16,2)</f>
        <v>0</v>
      </c>
      <c r="J16" s="158"/>
      <c r="K16" s="159">
        <f>ROUND(E16*J16,2)</f>
        <v>0</v>
      </c>
      <c r="L16" s="159">
        <v>21</v>
      </c>
      <c r="M16" s="159">
        <f>G16*(1+L16/100)</f>
        <v>0</v>
      </c>
      <c r="N16" s="153">
        <v>0</v>
      </c>
      <c r="O16" s="153">
        <f>ROUND(E16*N16,5)</f>
        <v>0</v>
      </c>
      <c r="P16" s="153">
        <v>0</v>
      </c>
      <c r="Q16" s="153">
        <f>ROUND(E16*P16,5)</f>
        <v>0</v>
      </c>
      <c r="R16" s="153"/>
      <c r="S16" s="153"/>
      <c r="T16" s="154">
        <v>0</v>
      </c>
      <c r="U16" s="153">
        <f>ROUND(E16*T16,2)</f>
        <v>0</v>
      </c>
      <c r="V16" s="143"/>
      <c r="W16" s="143"/>
      <c r="X16" s="143"/>
      <c r="Y16" s="143"/>
      <c r="Z16" s="143"/>
      <c r="AA16" s="143"/>
      <c r="AB16" s="143"/>
      <c r="AC16" s="143"/>
      <c r="AD16" s="143"/>
      <c r="AE16" s="143" t="s">
        <v>106</v>
      </c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</row>
    <row r="17" spans="1:60" x14ac:dyDescent="0.2">
      <c r="A17" s="145" t="s">
        <v>101</v>
      </c>
      <c r="B17" s="151" t="s">
        <v>64</v>
      </c>
      <c r="C17" s="179" t="s">
        <v>65</v>
      </c>
      <c r="D17" s="155"/>
      <c r="E17" s="197"/>
      <c r="F17" s="197"/>
      <c r="G17" s="197">
        <f>SUMIF(AE18:AE21,"&lt;&gt;NOR",G18:G21)</f>
        <v>0</v>
      </c>
      <c r="H17" s="160"/>
      <c r="I17" s="160">
        <f>SUM(I18:I21)</f>
        <v>0</v>
      </c>
      <c r="J17" s="160"/>
      <c r="K17" s="160">
        <f>SUM(K18:K21)</f>
        <v>0</v>
      </c>
      <c r="L17" s="160"/>
      <c r="M17" s="160">
        <f>SUM(M18:M21)</f>
        <v>0</v>
      </c>
      <c r="N17" s="156"/>
      <c r="O17" s="156">
        <f>SUM(O18:O21)</f>
        <v>2.3019999999999999E-2</v>
      </c>
      <c r="P17" s="156"/>
      <c r="Q17" s="156">
        <f>SUM(Q18:Q21)</f>
        <v>0.112</v>
      </c>
      <c r="R17" s="156"/>
      <c r="S17" s="156"/>
      <c r="T17" s="157"/>
      <c r="U17" s="156">
        <f>SUM(U18:U21)</f>
        <v>10.01</v>
      </c>
      <c r="AE17" t="s">
        <v>102</v>
      </c>
    </row>
    <row r="18" spans="1:60" ht="22.5" outlineLevel="1" x14ac:dyDescent="0.2">
      <c r="A18" s="144">
        <v>7</v>
      </c>
      <c r="B18" s="150" t="s">
        <v>122</v>
      </c>
      <c r="C18" s="178" t="s">
        <v>123</v>
      </c>
      <c r="D18" s="152" t="s">
        <v>121</v>
      </c>
      <c r="E18" s="195">
        <v>8</v>
      </c>
      <c r="F18" s="196"/>
      <c r="G18" s="195">
        <f>ROUND(E18*F18,2)</f>
        <v>0</v>
      </c>
      <c r="H18" s="158"/>
      <c r="I18" s="159">
        <f>ROUND(E18*H18,2)</f>
        <v>0</v>
      </c>
      <c r="J18" s="158"/>
      <c r="K18" s="159">
        <f>ROUND(E18*J18,2)</f>
        <v>0</v>
      </c>
      <c r="L18" s="159">
        <v>21</v>
      </c>
      <c r="M18" s="159">
        <f>G18*(1+L18/100)</f>
        <v>0</v>
      </c>
      <c r="N18" s="153">
        <v>6.9999999999999999E-4</v>
      </c>
      <c r="O18" s="153">
        <f>ROUND(E18*N18,5)</f>
        <v>5.5999999999999999E-3</v>
      </c>
      <c r="P18" s="153">
        <v>1.4E-2</v>
      </c>
      <c r="Q18" s="153">
        <f>ROUND(E18*P18,5)</f>
        <v>0.112</v>
      </c>
      <c r="R18" s="153"/>
      <c r="S18" s="153"/>
      <c r="T18" s="154">
        <v>0.40333000000000002</v>
      </c>
      <c r="U18" s="153">
        <f>ROUND(E18*T18,2)</f>
        <v>3.23</v>
      </c>
      <c r="V18" s="143"/>
      <c r="W18" s="143"/>
      <c r="X18" s="143"/>
      <c r="Y18" s="143"/>
      <c r="Z18" s="143"/>
      <c r="AA18" s="143"/>
      <c r="AB18" s="143"/>
      <c r="AC18" s="143"/>
      <c r="AD18" s="143"/>
      <c r="AE18" s="143" t="s">
        <v>106</v>
      </c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</row>
    <row r="19" spans="1:60" ht="22.5" outlineLevel="1" x14ac:dyDescent="0.2">
      <c r="A19" s="144">
        <v>8</v>
      </c>
      <c r="B19" s="150" t="s">
        <v>124</v>
      </c>
      <c r="C19" s="178" t="s">
        <v>125</v>
      </c>
      <c r="D19" s="152" t="s">
        <v>126</v>
      </c>
      <c r="E19" s="195">
        <v>50.2</v>
      </c>
      <c r="F19" s="196"/>
      <c r="G19" s="195">
        <f>ROUND(E19*F19,2)</f>
        <v>0</v>
      </c>
      <c r="H19" s="158"/>
      <c r="I19" s="159">
        <f>ROUND(E19*H19,2)</f>
        <v>0</v>
      </c>
      <c r="J19" s="158"/>
      <c r="K19" s="159">
        <f>ROUND(E19*J19,2)</f>
        <v>0</v>
      </c>
      <c r="L19" s="159">
        <v>21</v>
      </c>
      <c r="M19" s="159">
        <f>G19*(1+L19/100)</f>
        <v>0</v>
      </c>
      <c r="N19" s="153">
        <v>3.1E-4</v>
      </c>
      <c r="O19" s="153">
        <f>ROUND(E19*N19,5)</f>
        <v>1.5559999999999999E-2</v>
      </c>
      <c r="P19" s="153">
        <v>0</v>
      </c>
      <c r="Q19" s="153">
        <f>ROUND(E19*P19,5)</f>
        <v>0</v>
      </c>
      <c r="R19" s="153"/>
      <c r="S19" s="153"/>
      <c r="T19" s="154">
        <v>9.2999999999999999E-2</v>
      </c>
      <c r="U19" s="153">
        <f>ROUND(E19*T19,2)</f>
        <v>4.67</v>
      </c>
      <c r="V19" s="143"/>
      <c r="W19" s="143"/>
      <c r="X19" s="143"/>
      <c r="Y19" s="143"/>
      <c r="Z19" s="143"/>
      <c r="AA19" s="143"/>
      <c r="AB19" s="143"/>
      <c r="AC19" s="143"/>
      <c r="AD19" s="143"/>
      <c r="AE19" s="143" t="s">
        <v>106</v>
      </c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</row>
    <row r="20" spans="1:60" outlineLevel="1" x14ac:dyDescent="0.2">
      <c r="A20" s="144">
        <v>9</v>
      </c>
      <c r="B20" s="150" t="s">
        <v>127</v>
      </c>
      <c r="C20" s="178" t="s">
        <v>128</v>
      </c>
      <c r="D20" s="152" t="s">
        <v>129</v>
      </c>
      <c r="E20" s="195">
        <v>6</v>
      </c>
      <c r="F20" s="196"/>
      <c r="G20" s="195">
        <f>ROUND(E20*F20,2)</f>
        <v>0</v>
      </c>
      <c r="H20" s="158"/>
      <c r="I20" s="159">
        <f>ROUND(E20*H20,2)</f>
        <v>0</v>
      </c>
      <c r="J20" s="158"/>
      <c r="K20" s="159">
        <f>ROUND(E20*J20,2)</f>
        <v>0</v>
      </c>
      <c r="L20" s="159">
        <v>21</v>
      </c>
      <c r="M20" s="159">
        <f>G20*(1+L20/100)</f>
        <v>0</v>
      </c>
      <c r="N20" s="153">
        <v>3.1E-4</v>
      </c>
      <c r="O20" s="153">
        <f>ROUND(E20*N20,5)</f>
        <v>1.8600000000000001E-3</v>
      </c>
      <c r="P20" s="153">
        <v>0</v>
      </c>
      <c r="Q20" s="153">
        <f>ROUND(E20*P20,5)</f>
        <v>0</v>
      </c>
      <c r="R20" s="153"/>
      <c r="S20" s="153"/>
      <c r="T20" s="154">
        <v>0.35199999999999998</v>
      </c>
      <c r="U20" s="153">
        <f>ROUND(E20*T20,2)</f>
        <v>2.11</v>
      </c>
      <c r="V20" s="143"/>
      <c r="W20" s="143"/>
      <c r="X20" s="143"/>
      <c r="Y20" s="143"/>
      <c r="Z20" s="143"/>
      <c r="AA20" s="143"/>
      <c r="AB20" s="143"/>
      <c r="AC20" s="143"/>
      <c r="AD20" s="143"/>
      <c r="AE20" s="143" t="s">
        <v>106</v>
      </c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</row>
    <row r="21" spans="1:60" outlineLevel="1" x14ac:dyDescent="0.2">
      <c r="A21" s="144">
        <v>10</v>
      </c>
      <c r="B21" s="150" t="s">
        <v>130</v>
      </c>
      <c r="C21" s="178" t="s">
        <v>131</v>
      </c>
      <c r="D21" s="152" t="s">
        <v>0</v>
      </c>
      <c r="E21" s="195">
        <v>359.4</v>
      </c>
      <c r="F21" s="196"/>
      <c r="G21" s="195">
        <f>ROUND(E21*F21,2)</f>
        <v>0</v>
      </c>
      <c r="H21" s="158"/>
      <c r="I21" s="159">
        <f>ROUND(E21*H21,2)</f>
        <v>0</v>
      </c>
      <c r="J21" s="158"/>
      <c r="K21" s="159">
        <f>ROUND(E21*J21,2)</f>
        <v>0</v>
      </c>
      <c r="L21" s="159">
        <v>21</v>
      </c>
      <c r="M21" s="159">
        <f>G21*(1+L21/100)</f>
        <v>0</v>
      </c>
      <c r="N21" s="153">
        <v>0</v>
      </c>
      <c r="O21" s="153">
        <f>ROUND(E21*N21,5)</f>
        <v>0</v>
      </c>
      <c r="P21" s="153">
        <v>0</v>
      </c>
      <c r="Q21" s="153">
        <f>ROUND(E21*P21,5)</f>
        <v>0</v>
      </c>
      <c r="R21" s="153"/>
      <c r="S21" s="153"/>
      <c r="T21" s="154">
        <v>0</v>
      </c>
      <c r="U21" s="153">
        <f>ROUND(E21*T21,2)</f>
        <v>0</v>
      </c>
      <c r="V21" s="143"/>
      <c r="W21" s="143"/>
      <c r="X21" s="143"/>
      <c r="Y21" s="143"/>
      <c r="Z21" s="143"/>
      <c r="AA21" s="143"/>
      <c r="AB21" s="143"/>
      <c r="AC21" s="143"/>
      <c r="AD21" s="143"/>
      <c r="AE21" s="143" t="s">
        <v>106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</row>
    <row r="22" spans="1:60" x14ac:dyDescent="0.2">
      <c r="A22" s="145" t="s">
        <v>101</v>
      </c>
      <c r="B22" s="151" t="s">
        <v>66</v>
      </c>
      <c r="C22" s="179" t="s">
        <v>67</v>
      </c>
      <c r="D22" s="155"/>
      <c r="E22" s="197"/>
      <c r="F22" s="197"/>
      <c r="G22" s="197">
        <f>SUMIF(AE23:AE23,"&lt;&gt;NOR",G23:G23)</f>
        <v>0</v>
      </c>
      <c r="H22" s="160"/>
      <c r="I22" s="160">
        <f>SUM(I23:I23)</f>
        <v>0</v>
      </c>
      <c r="J22" s="160"/>
      <c r="K22" s="160">
        <f>SUM(K23:K23)</f>
        <v>0</v>
      </c>
      <c r="L22" s="160"/>
      <c r="M22" s="160">
        <f>SUM(M23:M23)</f>
        <v>0</v>
      </c>
      <c r="N22" s="156"/>
      <c r="O22" s="156">
        <f>SUM(O23:O23)</f>
        <v>0</v>
      </c>
      <c r="P22" s="156"/>
      <c r="Q22" s="156">
        <f>SUM(Q23:Q23)</f>
        <v>3.4099999999999998E-2</v>
      </c>
      <c r="R22" s="156"/>
      <c r="S22" s="156"/>
      <c r="T22" s="157"/>
      <c r="U22" s="156">
        <f>SUM(U23:U23)</f>
        <v>0.83</v>
      </c>
      <c r="AE22" t="s">
        <v>102</v>
      </c>
    </row>
    <row r="23" spans="1:60" ht="22.5" outlineLevel="1" x14ac:dyDescent="0.2">
      <c r="A23" s="144">
        <v>11</v>
      </c>
      <c r="B23" s="150" t="s">
        <v>132</v>
      </c>
      <c r="C23" s="178" t="s">
        <v>133</v>
      </c>
      <c r="D23" s="152" t="s">
        <v>129</v>
      </c>
      <c r="E23" s="195">
        <v>2</v>
      </c>
      <c r="F23" s="196"/>
      <c r="G23" s="195">
        <f>ROUND(E23*F23,2)</f>
        <v>0</v>
      </c>
      <c r="H23" s="158"/>
      <c r="I23" s="159">
        <f>ROUND(E23*H23,2)</f>
        <v>0</v>
      </c>
      <c r="J23" s="158"/>
      <c r="K23" s="159">
        <f>ROUND(E23*J23,2)</f>
        <v>0</v>
      </c>
      <c r="L23" s="159">
        <v>21</v>
      </c>
      <c r="M23" s="159">
        <f>G23*(1+L23/100)</f>
        <v>0</v>
      </c>
      <c r="N23" s="153">
        <v>0</v>
      </c>
      <c r="O23" s="153">
        <f>ROUND(E23*N23,5)</f>
        <v>0</v>
      </c>
      <c r="P23" s="153">
        <v>1.7049999999999999E-2</v>
      </c>
      <c r="Q23" s="153">
        <f>ROUND(E23*P23,5)</f>
        <v>3.4099999999999998E-2</v>
      </c>
      <c r="R23" s="153"/>
      <c r="S23" s="153"/>
      <c r="T23" s="154">
        <v>0.41399999999999998</v>
      </c>
      <c r="U23" s="153">
        <f>ROUND(E23*T23,2)</f>
        <v>0.83</v>
      </c>
      <c r="V23" s="143"/>
      <c r="W23" s="143"/>
      <c r="X23" s="143"/>
      <c r="Y23" s="143"/>
      <c r="Z23" s="143"/>
      <c r="AA23" s="143"/>
      <c r="AB23" s="143"/>
      <c r="AC23" s="143"/>
      <c r="AD23" s="143"/>
      <c r="AE23" s="143" t="s">
        <v>106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</row>
    <row r="24" spans="1:60" x14ac:dyDescent="0.2">
      <c r="A24" s="145" t="s">
        <v>101</v>
      </c>
      <c r="B24" s="151" t="s">
        <v>68</v>
      </c>
      <c r="C24" s="179" t="s">
        <v>69</v>
      </c>
      <c r="D24" s="155"/>
      <c r="E24" s="197"/>
      <c r="F24" s="197"/>
      <c r="G24" s="197">
        <f>SUMIF(AE25:AE33,"&lt;&gt;NOR",G25:G33)</f>
        <v>0</v>
      </c>
      <c r="H24" s="160"/>
      <c r="I24" s="160">
        <f>SUM(I25:I33)</f>
        <v>0</v>
      </c>
      <c r="J24" s="160"/>
      <c r="K24" s="160">
        <f>SUM(K25:K33)</f>
        <v>0</v>
      </c>
      <c r="L24" s="160"/>
      <c r="M24" s="160">
        <f>SUM(M25:M33)</f>
        <v>0</v>
      </c>
      <c r="N24" s="156"/>
      <c r="O24" s="156">
        <f>SUM(O25:O33)</f>
        <v>0.17013</v>
      </c>
      <c r="P24" s="156"/>
      <c r="Q24" s="156">
        <f>SUM(Q25:Q33)</f>
        <v>0.26937</v>
      </c>
      <c r="R24" s="156"/>
      <c r="S24" s="156"/>
      <c r="T24" s="157"/>
      <c r="U24" s="156">
        <f>SUM(U25:U33)</f>
        <v>41.06</v>
      </c>
      <c r="AE24" t="s">
        <v>102</v>
      </c>
    </row>
    <row r="25" spans="1:60" outlineLevel="1" x14ac:dyDescent="0.2">
      <c r="A25" s="144">
        <v>12</v>
      </c>
      <c r="B25" s="150" t="s">
        <v>134</v>
      </c>
      <c r="C25" s="178" t="s">
        <v>135</v>
      </c>
      <c r="D25" s="152" t="s">
        <v>115</v>
      </c>
      <c r="E25" s="195">
        <v>26.01</v>
      </c>
      <c r="F25" s="196"/>
      <c r="G25" s="195">
        <f t="shared" ref="G25:G33" si="0">ROUND(E25*F25,2)</f>
        <v>0</v>
      </c>
      <c r="H25" s="158"/>
      <c r="I25" s="159">
        <f t="shared" ref="I25:I33" si="1">ROUND(E25*H25,2)</f>
        <v>0</v>
      </c>
      <c r="J25" s="158"/>
      <c r="K25" s="159">
        <f t="shared" ref="K25:K33" si="2">ROUND(E25*J25,2)</f>
        <v>0</v>
      </c>
      <c r="L25" s="159">
        <v>21</v>
      </c>
      <c r="M25" s="159">
        <f t="shared" ref="M25:M33" si="3">G25*(1+L25/100)</f>
        <v>0</v>
      </c>
      <c r="N25" s="153">
        <v>0</v>
      </c>
      <c r="O25" s="153">
        <f t="shared" ref="O25:O33" si="4">ROUND(E25*N25,5)</f>
        <v>0</v>
      </c>
      <c r="P25" s="153">
        <v>7.3200000000000001E-3</v>
      </c>
      <c r="Q25" s="153">
        <f t="shared" ref="Q25:Q33" si="5">ROUND(E25*P25,5)</f>
        <v>0.19039</v>
      </c>
      <c r="R25" s="153"/>
      <c r="S25" s="153"/>
      <c r="T25" s="154">
        <v>0.1</v>
      </c>
      <c r="U25" s="153">
        <f t="shared" ref="U25:U33" si="6">ROUND(E25*T25,2)</f>
        <v>2.6</v>
      </c>
      <c r="V25" s="143"/>
      <c r="W25" s="143"/>
      <c r="X25" s="143"/>
      <c r="Y25" s="143"/>
      <c r="Z25" s="143"/>
      <c r="AA25" s="143"/>
      <c r="AB25" s="143"/>
      <c r="AC25" s="143"/>
      <c r="AD25" s="143"/>
      <c r="AE25" s="143" t="s">
        <v>106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</row>
    <row r="26" spans="1:60" outlineLevel="1" x14ac:dyDescent="0.2">
      <c r="A26" s="144">
        <v>13</v>
      </c>
      <c r="B26" s="150" t="s">
        <v>136</v>
      </c>
      <c r="C26" s="178" t="s">
        <v>137</v>
      </c>
      <c r="D26" s="152" t="s">
        <v>126</v>
      </c>
      <c r="E26" s="195">
        <v>19.600000000000001</v>
      </c>
      <c r="F26" s="196"/>
      <c r="G26" s="195">
        <f t="shared" si="0"/>
        <v>0</v>
      </c>
      <c r="H26" s="158"/>
      <c r="I26" s="159">
        <f t="shared" si="1"/>
        <v>0</v>
      </c>
      <c r="J26" s="158"/>
      <c r="K26" s="159">
        <f t="shared" si="2"/>
        <v>0</v>
      </c>
      <c r="L26" s="159">
        <v>21</v>
      </c>
      <c r="M26" s="159">
        <f t="shared" si="3"/>
        <v>0</v>
      </c>
      <c r="N26" s="153">
        <v>0</v>
      </c>
      <c r="O26" s="153">
        <f t="shared" si="4"/>
        <v>0</v>
      </c>
      <c r="P26" s="153">
        <v>2.0500000000000002E-3</v>
      </c>
      <c r="Q26" s="153">
        <f t="shared" si="5"/>
        <v>4.018E-2</v>
      </c>
      <c r="R26" s="153"/>
      <c r="S26" s="153"/>
      <c r="T26" s="154">
        <v>0.04</v>
      </c>
      <c r="U26" s="153">
        <f t="shared" si="6"/>
        <v>0.78</v>
      </c>
      <c r="V26" s="143"/>
      <c r="W26" s="143"/>
      <c r="X26" s="143"/>
      <c r="Y26" s="143"/>
      <c r="Z26" s="143"/>
      <c r="AA26" s="143"/>
      <c r="AB26" s="143"/>
      <c r="AC26" s="143"/>
      <c r="AD26" s="143"/>
      <c r="AE26" s="143" t="s">
        <v>106</v>
      </c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</row>
    <row r="27" spans="1:60" ht="22.5" outlineLevel="1" x14ac:dyDescent="0.2">
      <c r="A27" s="144">
        <v>14</v>
      </c>
      <c r="B27" s="150" t="s">
        <v>138</v>
      </c>
      <c r="C27" s="178" t="s">
        <v>139</v>
      </c>
      <c r="D27" s="152" t="s">
        <v>126</v>
      </c>
      <c r="E27" s="195">
        <v>10</v>
      </c>
      <c r="F27" s="196"/>
      <c r="G27" s="195">
        <f t="shared" si="0"/>
        <v>0</v>
      </c>
      <c r="H27" s="158"/>
      <c r="I27" s="159">
        <f t="shared" si="1"/>
        <v>0</v>
      </c>
      <c r="J27" s="158"/>
      <c r="K27" s="159">
        <f t="shared" si="2"/>
        <v>0</v>
      </c>
      <c r="L27" s="159">
        <v>21</v>
      </c>
      <c r="M27" s="159">
        <f t="shared" si="3"/>
        <v>0</v>
      </c>
      <c r="N27" s="153">
        <v>0</v>
      </c>
      <c r="O27" s="153">
        <f t="shared" si="4"/>
        <v>0</v>
      </c>
      <c r="P27" s="153">
        <v>1.92E-3</v>
      </c>
      <c r="Q27" s="153">
        <f t="shared" si="5"/>
        <v>1.9199999999999998E-2</v>
      </c>
      <c r="R27" s="153"/>
      <c r="S27" s="153"/>
      <c r="T27" s="154">
        <v>0.05</v>
      </c>
      <c r="U27" s="153">
        <f t="shared" si="6"/>
        <v>0.5</v>
      </c>
      <c r="V27" s="143"/>
      <c r="W27" s="143"/>
      <c r="X27" s="143"/>
      <c r="Y27" s="143"/>
      <c r="Z27" s="143"/>
      <c r="AA27" s="143"/>
      <c r="AB27" s="143"/>
      <c r="AC27" s="143"/>
      <c r="AD27" s="143"/>
      <c r="AE27" s="143" t="s">
        <v>106</v>
      </c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</row>
    <row r="28" spans="1:60" outlineLevel="1" x14ac:dyDescent="0.2">
      <c r="A28" s="144">
        <v>15</v>
      </c>
      <c r="B28" s="150" t="s">
        <v>140</v>
      </c>
      <c r="C28" s="178" t="s">
        <v>141</v>
      </c>
      <c r="D28" s="152" t="s">
        <v>126</v>
      </c>
      <c r="E28" s="195">
        <v>7</v>
      </c>
      <c r="F28" s="196"/>
      <c r="G28" s="195">
        <f t="shared" si="0"/>
        <v>0</v>
      </c>
      <c r="H28" s="158"/>
      <c r="I28" s="159">
        <f t="shared" si="1"/>
        <v>0</v>
      </c>
      <c r="J28" s="158"/>
      <c r="K28" s="159">
        <f t="shared" si="2"/>
        <v>0</v>
      </c>
      <c r="L28" s="159">
        <v>21</v>
      </c>
      <c r="M28" s="159">
        <f t="shared" si="3"/>
        <v>0</v>
      </c>
      <c r="N28" s="153">
        <v>0</v>
      </c>
      <c r="O28" s="153">
        <f t="shared" si="4"/>
        <v>0</v>
      </c>
      <c r="P28" s="153">
        <v>2.8E-3</v>
      </c>
      <c r="Q28" s="153">
        <f t="shared" si="5"/>
        <v>1.9599999999999999E-2</v>
      </c>
      <c r="R28" s="153"/>
      <c r="S28" s="153"/>
      <c r="T28" s="154">
        <v>0.04</v>
      </c>
      <c r="U28" s="153">
        <f t="shared" si="6"/>
        <v>0.28000000000000003</v>
      </c>
      <c r="V28" s="143"/>
      <c r="W28" s="143"/>
      <c r="X28" s="143"/>
      <c r="Y28" s="143"/>
      <c r="Z28" s="143"/>
      <c r="AA28" s="143"/>
      <c r="AB28" s="143"/>
      <c r="AC28" s="143"/>
      <c r="AD28" s="143"/>
      <c r="AE28" s="143" t="s">
        <v>106</v>
      </c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</row>
    <row r="29" spans="1:60" ht="22.5" outlineLevel="1" x14ac:dyDescent="0.2">
      <c r="A29" s="144">
        <v>16</v>
      </c>
      <c r="B29" s="150" t="s">
        <v>142</v>
      </c>
      <c r="C29" s="178" t="s">
        <v>143</v>
      </c>
      <c r="D29" s="152" t="s">
        <v>115</v>
      </c>
      <c r="E29" s="195">
        <v>26.01</v>
      </c>
      <c r="F29" s="196"/>
      <c r="G29" s="195">
        <f t="shared" si="0"/>
        <v>0</v>
      </c>
      <c r="H29" s="158"/>
      <c r="I29" s="159">
        <f t="shared" si="1"/>
        <v>0</v>
      </c>
      <c r="J29" s="158"/>
      <c r="K29" s="159">
        <f t="shared" si="2"/>
        <v>0</v>
      </c>
      <c r="L29" s="159">
        <v>21</v>
      </c>
      <c r="M29" s="159">
        <f t="shared" si="3"/>
        <v>0</v>
      </c>
      <c r="N29" s="153">
        <v>4.4099999999999999E-3</v>
      </c>
      <c r="O29" s="153">
        <f t="shared" si="4"/>
        <v>0.1147</v>
      </c>
      <c r="P29" s="153">
        <v>0</v>
      </c>
      <c r="Q29" s="153">
        <f t="shared" si="5"/>
        <v>0</v>
      </c>
      <c r="R29" s="153"/>
      <c r="S29" s="153"/>
      <c r="T29" s="154">
        <v>1.1145</v>
      </c>
      <c r="U29" s="153">
        <f t="shared" si="6"/>
        <v>28.99</v>
      </c>
      <c r="V29" s="143"/>
      <c r="W29" s="143"/>
      <c r="X29" s="143"/>
      <c r="Y29" s="143"/>
      <c r="Z29" s="143"/>
      <c r="AA29" s="143"/>
      <c r="AB29" s="143"/>
      <c r="AC29" s="143"/>
      <c r="AD29" s="143"/>
      <c r="AE29" s="143" t="s">
        <v>106</v>
      </c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</row>
    <row r="30" spans="1:60" outlineLevel="1" x14ac:dyDescent="0.2">
      <c r="A30" s="144">
        <v>17</v>
      </c>
      <c r="B30" s="150" t="s">
        <v>144</v>
      </c>
      <c r="C30" s="178" t="s">
        <v>145</v>
      </c>
      <c r="D30" s="152" t="s">
        <v>126</v>
      </c>
      <c r="E30" s="195">
        <v>19.600000000000001</v>
      </c>
      <c r="F30" s="196"/>
      <c r="G30" s="195">
        <f t="shared" si="0"/>
        <v>0</v>
      </c>
      <c r="H30" s="158"/>
      <c r="I30" s="159">
        <f t="shared" si="1"/>
        <v>0</v>
      </c>
      <c r="J30" s="158"/>
      <c r="K30" s="159">
        <f t="shared" si="2"/>
        <v>0</v>
      </c>
      <c r="L30" s="159">
        <v>21</v>
      </c>
      <c r="M30" s="159">
        <f t="shared" si="3"/>
        <v>0</v>
      </c>
      <c r="N30" s="153">
        <v>1.2800000000000001E-3</v>
      </c>
      <c r="O30" s="153">
        <f t="shared" si="4"/>
        <v>2.5090000000000001E-2</v>
      </c>
      <c r="P30" s="153">
        <v>0</v>
      </c>
      <c r="Q30" s="153">
        <f t="shared" si="5"/>
        <v>0</v>
      </c>
      <c r="R30" s="153"/>
      <c r="S30" s="153"/>
      <c r="T30" s="154">
        <v>0.21</v>
      </c>
      <c r="U30" s="153">
        <f t="shared" si="6"/>
        <v>4.12</v>
      </c>
      <c r="V30" s="143"/>
      <c r="W30" s="143"/>
      <c r="X30" s="143"/>
      <c r="Y30" s="143"/>
      <c r="Z30" s="143"/>
      <c r="AA30" s="143"/>
      <c r="AB30" s="143"/>
      <c r="AC30" s="143"/>
      <c r="AD30" s="143"/>
      <c r="AE30" s="143" t="s">
        <v>106</v>
      </c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</row>
    <row r="31" spans="1:60" outlineLevel="1" x14ac:dyDescent="0.2">
      <c r="A31" s="144">
        <v>18</v>
      </c>
      <c r="B31" s="150" t="s">
        <v>146</v>
      </c>
      <c r="C31" s="178" t="s">
        <v>147</v>
      </c>
      <c r="D31" s="152" t="s">
        <v>126</v>
      </c>
      <c r="E31" s="195">
        <v>10</v>
      </c>
      <c r="F31" s="196"/>
      <c r="G31" s="195">
        <f t="shared" si="0"/>
        <v>0</v>
      </c>
      <c r="H31" s="158"/>
      <c r="I31" s="159">
        <f t="shared" si="1"/>
        <v>0</v>
      </c>
      <c r="J31" s="158"/>
      <c r="K31" s="159">
        <f t="shared" si="2"/>
        <v>0</v>
      </c>
      <c r="L31" s="159">
        <v>21</v>
      </c>
      <c r="M31" s="159">
        <f t="shared" si="3"/>
        <v>0</v>
      </c>
      <c r="N31" s="153">
        <v>8.4999999999999995E-4</v>
      </c>
      <c r="O31" s="153">
        <f t="shared" si="4"/>
        <v>8.5000000000000006E-3</v>
      </c>
      <c r="P31" s="153">
        <v>0</v>
      </c>
      <c r="Q31" s="153">
        <f t="shared" si="5"/>
        <v>0</v>
      </c>
      <c r="R31" s="153"/>
      <c r="S31" s="153"/>
      <c r="T31" s="154">
        <v>0.12</v>
      </c>
      <c r="U31" s="153">
        <f t="shared" si="6"/>
        <v>1.2</v>
      </c>
      <c r="V31" s="143"/>
      <c r="W31" s="143"/>
      <c r="X31" s="143"/>
      <c r="Y31" s="143"/>
      <c r="Z31" s="143"/>
      <c r="AA31" s="143"/>
      <c r="AB31" s="143"/>
      <c r="AC31" s="143"/>
      <c r="AD31" s="143"/>
      <c r="AE31" s="143" t="s">
        <v>106</v>
      </c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</row>
    <row r="32" spans="1:60" ht="22.5" outlineLevel="1" x14ac:dyDescent="0.2">
      <c r="A32" s="144">
        <v>19</v>
      </c>
      <c r="B32" s="150" t="s">
        <v>148</v>
      </c>
      <c r="C32" s="178" t="s">
        <v>149</v>
      </c>
      <c r="D32" s="152" t="s">
        <v>126</v>
      </c>
      <c r="E32" s="195">
        <v>7</v>
      </c>
      <c r="F32" s="196"/>
      <c r="G32" s="195">
        <f t="shared" si="0"/>
        <v>0</v>
      </c>
      <c r="H32" s="158"/>
      <c r="I32" s="159">
        <f t="shared" si="1"/>
        <v>0</v>
      </c>
      <c r="J32" s="158"/>
      <c r="K32" s="159">
        <f t="shared" si="2"/>
        <v>0</v>
      </c>
      <c r="L32" s="159">
        <v>21</v>
      </c>
      <c r="M32" s="159">
        <f t="shared" si="3"/>
        <v>0</v>
      </c>
      <c r="N32" s="153">
        <v>3.1199999999999999E-3</v>
      </c>
      <c r="O32" s="153">
        <f t="shared" si="4"/>
        <v>2.1839999999999998E-2</v>
      </c>
      <c r="P32" s="153">
        <v>0</v>
      </c>
      <c r="Q32" s="153">
        <f t="shared" si="5"/>
        <v>0</v>
      </c>
      <c r="R32" s="153"/>
      <c r="S32" s="153"/>
      <c r="T32" s="154">
        <v>0.37</v>
      </c>
      <c r="U32" s="153">
        <f t="shared" si="6"/>
        <v>2.59</v>
      </c>
      <c r="V32" s="143"/>
      <c r="W32" s="143"/>
      <c r="X32" s="143"/>
      <c r="Y32" s="143"/>
      <c r="Z32" s="143"/>
      <c r="AA32" s="143"/>
      <c r="AB32" s="143"/>
      <c r="AC32" s="143"/>
      <c r="AD32" s="143"/>
      <c r="AE32" s="143" t="s">
        <v>106</v>
      </c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</row>
    <row r="33" spans="1:60" outlineLevel="1" x14ac:dyDescent="0.2">
      <c r="A33" s="144">
        <v>20</v>
      </c>
      <c r="B33" s="150" t="s">
        <v>150</v>
      </c>
      <c r="C33" s="178" t="s">
        <v>151</v>
      </c>
      <c r="D33" s="152" t="s">
        <v>0</v>
      </c>
      <c r="E33" s="195">
        <v>617.70000000000005</v>
      </c>
      <c r="F33" s="196"/>
      <c r="G33" s="195">
        <f t="shared" si="0"/>
        <v>0</v>
      </c>
      <c r="H33" s="158"/>
      <c r="I33" s="159">
        <f t="shared" si="1"/>
        <v>0</v>
      </c>
      <c r="J33" s="158"/>
      <c r="K33" s="159">
        <f t="shared" si="2"/>
        <v>0</v>
      </c>
      <c r="L33" s="159">
        <v>21</v>
      </c>
      <c r="M33" s="159">
        <f t="shared" si="3"/>
        <v>0</v>
      </c>
      <c r="N33" s="153">
        <v>0</v>
      </c>
      <c r="O33" s="153">
        <f t="shared" si="4"/>
        <v>0</v>
      </c>
      <c r="P33" s="153">
        <v>0</v>
      </c>
      <c r="Q33" s="153">
        <f t="shared" si="5"/>
        <v>0</v>
      </c>
      <c r="R33" s="153"/>
      <c r="S33" s="153"/>
      <c r="T33" s="154">
        <v>0</v>
      </c>
      <c r="U33" s="153">
        <f t="shared" si="6"/>
        <v>0</v>
      </c>
      <c r="V33" s="143"/>
      <c r="W33" s="143"/>
      <c r="X33" s="143"/>
      <c r="Y33" s="143"/>
      <c r="Z33" s="143"/>
      <c r="AA33" s="143"/>
      <c r="AB33" s="143"/>
      <c r="AC33" s="143"/>
      <c r="AD33" s="143"/>
      <c r="AE33" s="143" t="s">
        <v>106</v>
      </c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</row>
    <row r="34" spans="1:60" x14ac:dyDescent="0.2">
      <c r="A34" s="145" t="s">
        <v>101</v>
      </c>
      <c r="B34" s="151" t="s">
        <v>70</v>
      </c>
      <c r="C34" s="179" t="s">
        <v>71</v>
      </c>
      <c r="D34" s="155"/>
      <c r="E34" s="197"/>
      <c r="F34" s="197"/>
      <c r="G34" s="197">
        <f>SUMIF(AE35:AE38,"&lt;&gt;NOR",G35:G38)</f>
        <v>0</v>
      </c>
      <c r="H34" s="160"/>
      <c r="I34" s="160">
        <f>SUM(I35:I38)</f>
        <v>0</v>
      </c>
      <c r="J34" s="160"/>
      <c r="K34" s="160">
        <f>SUM(K35:K38)</f>
        <v>0</v>
      </c>
      <c r="L34" s="160"/>
      <c r="M34" s="160">
        <f>SUM(M35:M38)</f>
        <v>0</v>
      </c>
      <c r="N34" s="156"/>
      <c r="O34" s="156">
        <f>SUM(O35:O38)</f>
        <v>0.12553</v>
      </c>
      <c r="P34" s="156"/>
      <c r="Q34" s="156">
        <f>SUM(Q35:Q38)</f>
        <v>0</v>
      </c>
      <c r="R34" s="156"/>
      <c r="S34" s="156"/>
      <c r="T34" s="157"/>
      <c r="U34" s="156">
        <f>SUM(U35:U38)</f>
        <v>100.34</v>
      </c>
      <c r="AE34" t="s">
        <v>102</v>
      </c>
    </row>
    <row r="35" spans="1:60" ht="22.5" outlineLevel="1" x14ac:dyDescent="0.2">
      <c r="A35" s="144">
        <v>21</v>
      </c>
      <c r="B35" s="150" t="s">
        <v>152</v>
      </c>
      <c r="C35" s="178" t="s">
        <v>153</v>
      </c>
      <c r="D35" s="152" t="s">
        <v>115</v>
      </c>
      <c r="E35" s="195">
        <v>203.26779999999999</v>
      </c>
      <c r="F35" s="196"/>
      <c r="G35" s="195">
        <f>ROUND(E35*F35,2)</f>
        <v>0</v>
      </c>
      <c r="H35" s="158"/>
      <c r="I35" s="159">
        <f>ROUND(E35*H35,2)</f>
        <v>0</v>
      </c>
      <c r="J35" s="158"/>
      <c r="K35" s="159">
        <f>ROUND(E35*J35,2)</f>
        <v>0</v>
      </c>
      <c r="L35" s="159">
        <v>21</v>
      </c>
      <c r="M35" s="159">
        <f>G35*(1+L35/100)</f>
        <v>0</v>
      </c>
      <c r="N35" s="153">
        <v>1.0000000000000001E-5</v>
      </c>
      <c r="O35" s="153">
        <f>ROUND(E35*N35,5)</f>
        <v>2.0300000000000001E-3</v>
      </c>
      <c r="P35" s="153">
        <v>0</v>
      </c>
      <c r="Q35" s="153">
        <f>ROUND(E35*P35,5)</f>
        <v>0</v>
      </c>
      <c r="R35" s="153"/>
      <c r="S35" s="153"/>
      <c r="T35" s="154">
        <v>7.1999999999999995E-2</v>
      </c>
      <c r="U35" s="153">
        <f>ROUND(E35*T35,2)</f>
        <v>14.64</v>
      </c>
      <c r="V35" s="143"/>
      <c r="W35" s="143"/>
      <c r="X35" s="143"/>
      <c r="Y35" s="143"/>
      <c r="Z35" s="143"/>
      <c r="AA35" s="143"/>
      <c r="AB35" s="143"/>
      <c r="AC35" s="143"/>
      <c r="AD35" s="143"/>
      <c r="AE35" s="143" t="s">
        <v>106</v>
      </c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</row>
    <row r="36" spans="1:60" outlineLevel="1" x14ac:dyDescent="0.2">
      <c r="A36" s="144">
        <v>22</v>
      </c>
      <c r="B36" s="150" t="s">
        <v>154</v>
      </c>
      <c r="C36" s="178" t="s">
        <v>155</v>
      </c>
      <c r="D36" s="152" t="s">
        <v>115</v>
      </c>
      <c r="E36" s="195">
        <v>203.26779999999999</v>
      </c>
      <c r="F36" s="196"/>
      <c r="G36" s="195">
        <f>ROUND(E36*F36,2)</f>
        <v>0</v>
      </c>
      <c r="H36" s="158"/>
      <c r="I36" s="159">
        <f>ROUND(E36*H36,2)</f>
        <v>0</v>
      </c>
      <c r="J36" s="158"/>
      <c r="K36" s="159">
        <f>ROUND(E36*J36,2)</f>
        <v>0</v>
      </c>
      <c r="L36" s="159">
        <v>21</v>
      </c>
      <c r="M36" s="159">
        <f>G36*(1+L36/100)</f>
        <v>0</v>
      </c>
      <c r="N36" s="153">
        <v>5.9000000000000003E-4</v>
      </c>
      <c r="O36" s="153">
        <f>ROUND(E36*N36,5)</f>
        <v>0.11992999999999999</v>
      </c>
      <c r="P36" s="153">
        <v>0</v>
      </c>
      <c r="Q36" s="153">
        <f>ROUND(E36*P36,5)</f>
        <v>0</v>
      </c>
      <c r="R36" s="153"/>
      <c r="S36" s="153"/>
      <c r="T36" s="154">
        <v>0.4</v>
      </c>
      <c r="U36" s="153">
        <f>ROUND(E36*T36,2)</f>
        <v>81.31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 t="s">
        <v>106</v>
      </c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</row>
    <row r="37" spans="1:60" outlineLevel="1" x14ac:dyDescent="0.2">
      <c r="A37" s="144">
        <v>23</v>
      </c>
      <c r="B37" s="150" t="s">
        <v>156</v>
      </c>
      <c r="C37" s="178" t="s">
        <v>157</v>
      </c>
      <c r="D37" s="152" t="s">
        <v>115</v>
      </c>
      <c r="E37" s="195">
        <v>14.3</v>
      </c>
      <c r="F37" s="196"/>
      <c r="G37" s="195">
        <f>ROUND(E37*F37,2)</f>
        <v>0</v>
      </c>
      <c r="H37" s="158"/>
      <c r="I37" s="159">
        <f>ROUND(E37*H37,2)</f>
        <v>0</v>
      </c>
      <c r="J37" s="158"/>
      <c r="K37" s="159">
        <f>ROUND(E37*J37,2)</f>
        <v>0</v>
      </c>
      <c r="L37" s="159">
        <v>21</v>
      </c>
      <c r="M37" s="159">
        <f>G37*(1+L37/100)</f>
        <v>0</v>
      </c>
      <c r="N37" s="153">
        <v>1.0000000000000001E-5</v>
      </c>
      <c r="O37" s="153">
        <f>ROUND(E37*N37,5)</f>
        <v>1.3999999999999999E-4</v>
      </c>
      <c r="P37" s="153">
        <v>0</v>
      </c>
      <c r="Q37" s="153">
        <f>ROUND(E37*P37,5)</f>
        <v>0</v>
      </c>
      <c r="R37" s="153"/>
      <c r="S37" s="153"/>
      <c r="T37" s="154">
        <v>6.8000000000000005E-2</v>
      </c>
      <c r="U37" s="153">
        <f>ROUND(E37*T37,2)</f>
        <v>0.97</v>
      </c>
      <c r="V37" s="143"/>
      <c r="W37" s="143"/>
      <c r="X37" s="143"/>
      <c r="Y37" s="143"/>
      <c r="Z37" s="143"/>
      <c r="AA37" s="143"/>
      <c r="AB37" s="143"/>
      <c r="AC37" s="143"/>
      <c r="AD37" s="143"/>
      <c r="AE37" s="143" t="s">
        <v>106</v>
      </c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</row>
    <row r="38" spans="1:60" outlineLevel="1" x14ac:dyDescent="0.2">
      <c r="A38" s="144">
        <v>24</v>
      </c>
      <c r="B38" s="150" t="s">
        <v>158</v>
      </c>
      <c r="C38" s="178" t="s">
        <v>159</v>
      </c>
      <c r="D38" s="152" t="s">
        <v>115</v>
      </c>
      <c r="E38" s="195">
        <v>14.3</v>
      </c>
      <c r="F38" s="196"/>
      <c r="G38" s="195">
        <f>ROUND(E38*F38,2)</f>
        <v>0</v>
      </c>
      <c r="H38" s="158"/>
      <c r="I38" s="159">
        <f>ROUND(E38*H38,2)</f>
        <v>0</v>
      </c>
      <c r="J38" s="158"/>
      <c r="K38" s="159">
        <f>ROUND(E38*J38,2)</f>
        <v>0</v>
      </c>
      <c r="L38" s="159">
        <v>21</v>
      </c>
      <c r="M38" s="159">
        <f>G38*(1+L38/100)</f>
        <v>0</v>
      </c>
      <c r="N38" s="153">
        <v>2.4000000000000001E-4</v>
      </c>
      <c r="O38" s="153">
        <f>ROUND(E38*N38,5)</f>
        <v>3.4299999999999999E-3</v>
      </c>
      <c r="P38" s="153">
        <v>0</v>
      </c>
      <c r="Q38" s="153">
        <f>ROUND(E38*P38,5)</f>
        <v>0</v>
      </c>
      <c r="R38" s="153"/>
      <c r="S38" s="153"/>
      <c r="T38" s="154">
        <v>0.23899999999999999</v>
      </c>
      <c r="U38" s="153">
        <f>ROUND(E38*T38,2)</f>
        <v>3.42</v>
      </c>
      <c r="V38" s="143"/>
      <c r="W38" s="143"/>
      <c r="X38" s="143"/>
      <c r="Y38" s="143"/>
      <c r="Z38" s="143"/>
      <c r="AA38" s="143"/>
      <c r="AB38" s="143"/>
      <c r="AC38" s="143"/>
      <c r="AD38" s="143"/>
      <c r="AE38" s="143" t="s">
        <v>106</v>
      </c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</row>
    <row r="39" spans="1:60" x14ac:dyDescent="0.2">
      <c r="A39" s="145" t="s">
        <v>101</v>
      </c>
      <c r="B39" s="151" t="s">
        <v>72</v>
      </c>
      <c r="C39" s="179" t="s">
        <v>73</v>
      </c>
      <c r="D39" s="155"/>
      <c r="E39" s="197"/>
      <c r="F39" s="197"/>
      <c r="G39" s="197">
        <f>SUMIF(AE40:AE41,"&lt;&gt;NOR",G40:G41)</f>
        <v>0</v>
      </c>
      <c r="H39" s="160"/>
      <c r="I39" s="160">
        <f>SUM(I40:I41)</f>
        <v>0</v>
      </c>
      <c r="J39" s="160"/>
      <c r="K39" s="160">
        <f>SUM(K40:K41)</f>
        <v>0</v>
      </c>
      <c r="L39" s="160"/>
      <c r="M39" s="160">
        <f>SUM(M40:M41)</f>
        <v>0</v>
      </c>
      <c r="N39" s="156"/>
      <c r="O39" s="156">
        <f>SUM(O40:O41)</f>
        <v>0</v>
      </c>
      <c r="P39" s="156"/>
      <c r="Q39" s="156">
        <f>SUM(Q40:Q41)</f>
        <v>0</v>
      </c>
      <c r="R39" s="156"/>
      <c r="S39" s="156"/>
      <c r="T39" s="157"/>
      <c r="U39" s="156">
        <f>SUM(U40:U41)</f>
        <v>0.51</v>
      </c>
      <c r="AE39" t="s">
        <v>102</v>
      </c>
    </row>
    <row r="40" spans="1:60" ht="22.5" outlineLevel="1" x14ac:dyDescent="0.2">
      <c r="A40" s="144">
        <v>25</v>
      </c>
      <c r="B40" s="150" t="s">
        <v>160</v>
      </c>
      <c r="C40" s="178" t="s">
        <v>161</v>
      </c>
      <c r="D40" s="152" t="s">
        <v>162</v>
      </c>
      <c r="E40" s="195">
        <v>1</v>
      </c>
      <c r="F40" s="196"/>
      <c r="G40" s="195">
        <f>ROUND(E40*F40,2)</f>
        <v>0</v>
      </c>
      <c r="H40" s="158"/>
      <c r="I40" s="159">
        <f>ROUND(E40*H40,2)</f>
        <v>0</v>
      </c>
      <c r="J40" s="158"/>
      <c r="K40" s="159">
        <f>ROUND(E40*J40,2)</f>
        <v>0</v>
      </c>
      <c r="L40" s="159">
        <v>21</v>
      </c>
      <c r="M40" s="159">
        <f>G40*(1+L40/100)</f>
        <v>0</v>
      </c>
      <c r="N40" s="153">
        <v>0</v>
      </c>
      <c r="O40" s="153">
        <f>ROUND(E40*N40,5)</f>
        <v>0</v>
      </c>
      <c r="P40" s="153">
        <v>0</v>
      </c>
      <c r="Q40" s="153">
        <f>ROUND(E40*P40,5)</f>
        <v>0</v>
      </c>
      <c r="R40" s="153"/>
      <c r="S40" s="153"/>
      <c r="T40" s="154">
        <v>0.26850000000000002</v>
      </c>
      <c r="U40" s="153">
        <f>ROUND(E40*T40,2)</f>
        <v>0.27</v>
      </c>
      <c r="V40" s="143"/>
      <c r="W40" s="143"/>
      <c r="X40" s="143"/>
      <c r="Y40" s="143"/>
      <c r="Z40" s="143"/>
      <c r="AA40" s="143"/>
      <c r="AB40" s="143"/>
      <c r="AC40" s="143"/>
      <c r="AD40" s="143"/>
      <c r="AE40" s="143" t="s">
        <v>106</v>
      </c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</row>
    <row r="41" spans="1:60" outlineLevel="1" x14ac:dyDescent="0.2">
      <c r="A41" s="144">
        <v>26</v>
      </c>
      <c r="B41" s="150" t="s">
        <v>163</v>
      </c>
      <c r="C41" s="178" t="s">
        <v>164</v>
      </c>
      <c r="D41" s="152" t="s">
        <v>162</v>
      </c>
      <c r="E41" s="195">
        <v>1</v>
      </c>
      <c r="F41" s="196"/>
      <c r="G41" s="195">
        <f>ROUND(E41*F41,2)</f>
        <v>0</v>
      </c>
      <c r="H41" s="158"/>
      <c r="I41" s="159">
        <f>ROUND(E41*H41,2)</f>
        <v>0</v>
      </c>
      <c r="J41" s="158"/>
      <c r="K41" s="159">
        <f>ROUND(E41*J41,2)</f>
        <v>0</v>
      </c>
      <c r="L41" s="159">
        <v>21</v>
      </c>
      <c r="M41" s="159">
        <f>G41*(1+L41/100)</f>
        <v>0</v>
      </c>
      <c r="N41" s="153">
        <v>0</v>
      </c>
      <c r="O41" s="153">
        <f>ROUND(E41*N41,5)</f>
        <v>0</v>
      </c>
      <c r="P41" s="153">
        <v>0</v>
      </c>
      <c r="Q41" s="153">
        <f>ROUND(E41*P41,5)</f>
        <v>0</v>
      </c>
      <c r="R41" s="153"/>
      <c r="S41" s="153"/>
      <c r="T41" s="154">
        <v>0.24399999999999999</v>
      </c>
      <c r="U41" s="153">
        <f>ROUND(E41*T41,2)</f>
        <v>0.24</v>
      </c>
      <c r="V41" s="143"/>
      <c r="W41" s="143"/>
      <c r="X41" s="143"/>
      <c r="Y41" s="143"/>
      <c r="Z41" s="143"/>
      <c r="AA41" s="143"/>
      <c r="AB41" s="143"/>
      <c r="AC41" s="143"/>
      <c r="AD41" s="143"/>
      <c r="AE41" s="143" t="s">
        <v>106</v>
      </c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</row>
    <row r="42" spans="1:60" x14ac:dyDescent="0.2">
      <c r="A42" s="145" t="s">
        <v>101</v>
      </c>
      <c r="B42" s="151" t="s">
        <v>74</v>
      </c>
      <c r="C42" s="179" t="s">
        <v>26</v>
      </c>
      <c r="D42" s="155"/>
      <c r="E42" s="197"/>
      <c r="F42" s="197"/>
      <c r="G42" s="197">
        <f>SUMIF(AE43:AE44,"&lt;&gt;NOR",G43:G44)</f>
        <v>0</v>
      </c>
      <c r="H42" s="160"/>
      <c r="I42" s="160">
        <f>SUM(I43:I44)</f>
        <v>0</v>
      </c>
      <c r="J42" s="160"/>
      <c r="K42" s="160">
        <f>SUM(K43:K44)</f>
        <v>0</v>
      </c>
      <c r="L42" s="160"/>
      <c r="M42" s="160">
        <f>SUM(M43:M44)</f>
        <v>0</v>
      </c>
      <c r="N42" s="156"/>
      <c r="O42" s="156">
        <f>SUM(O43:O44)</f>
        <v>0</v>
      </c>
      <c r="P42" s="156"/>
      <c r="Q42" s="156">
        <f>SUM(Q43:Q44)</f>
        <v>0</v>
      </c>
      <c r="R42" s="156"/>
      <c r="S42" s="156"/>
      <c r="T42" s="157"/>
      <c r="U42" s="156">
        <f>SUM(U43:U44)</f>
        <v>0</v>
      </c>
      <c r="AE42" t="s">
        <v>102</v>
      </c>
    </row>
    <row r="43" spans="1:60" outlineLevel="1" x14ac:dyDescent="0.2">
      <c r="A43" s="144">
        <v>27</v>
      </c>
      <c r="B43" s="150" t="s">
        <v>165</v>
      </c>
      <c r="C43" s="178" t="s">
        <v>166</v>
      </c>
      <c r="D43" s="152" t="s">
        <v>167</v>
      </c>
      <c r="E43" s="195">
        <v>1</v>
      </c>
      <c r="F43" s="196"/>
      <c r="G43" s="195">
        <f>ROUND(E43*F43,2)</f>
        <v>0</v>
      </c>
      <c r="H43" s="158"/>
      <c r="I43" s="159">
        <f>ROUND(E43*H43,2)</f>
        <v>0</v>
      </c>
      <c r="J43" s="158"/>
      <c r="K43" s="159">
        <f>ROUND(E43*J43,2)</f>
        <v>0</v>
      </c>
      <c r="L43" s="159">
        <v>21</v>
      </c>
      <c r="M43" s="159">
        <f>G43*(1+L43/100)</f>
        <v>0</v>
      </c>
      <c r="N43" s="153">
        <v>0</v>
      </c>
      <c r="O43" s="153">
        <f>ROUND(E43*N43,5)</f>
        <v>0</v>
      </c>
      <c r="P43" s="153">
        <v>0</v>
      </c>
      <c r="Q43" s="153">
        <f>ROUND(E43*P43,5)</f>
        <v>0</v>
      </c>
      <c r="R43" s="153"/>
      <c r="S43" s="153"/>
      <c r="T43" s="154">
        <v>0</v>
      </c>
      <c r="U43" s="153">
        <f>ROUND(E43*T43,2)</f>
        <v>0</v>
      </c>
      <c r="V43" s="143"/>
      <c r="W43" s="143"/>
      <c r="X43" s="143"/>
      <c r="Y43" s="143"/>
      <c r="Z43" s="143"/>
      <c r="AA43" s="143"/>
      <c r="AB43" s="143"/>
      <c r="AC43" s="143"/>
      <c r="AD43" s="143"/>
      <c r="AE43" s="143" t="s">
        <v>106</v>
      </c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</row>
    <row r="44" spans="1:60" outlineLevel="1" x14ac:dyDescent="0.2">
      <c r="A44" s="168">
        <v>28</v>
      </c>
      <c r="B44" s="169" t="s">
        <v>168</v>
      </c>
      <c r="C44" s="180" t="s">
        <v>169</v>
      </c>
      <c r="D44" s="170" t="s">
        <v>167</v>
      </c>
      <c r="E44" s="198">
        <v>1</v>
      </c>
      <c r="F44" s="199"/>
      <c r="G44" s="198">
        <f>ROUND(E44*F44,2)</f>
        <v>0</v>
      </c>
      <c r="H44" s="171"/>
      <c r="I44" s="172">
        <f>ROUND(E44*H44,2)</f>
        <v>0</v>
      </c>
      <c r="J44" s="171"/>
      <c r="K44" s="172">
        <f>ROUND(E44*J44,2)</f>
        <v>0</v>
      </c>
      <c r="L44" s="172">
        <v>21</v>
      </c>
      <c r="M44" s="172">
        <f>G44*(1+L44/100)</f>
        <v>0</v>
      </c>
      <c r="N44" s="173">
        <v>0</v>
      </c>
      <c r="O44" s="173">
        <f>ROUND(E44*N44,5)</f>
        <v>0</v>
      </c>
      <c r="P44" s="173">
        <v>0</v>
      </c>
      <c r="Q44" s="173">
        <f>ROUND(E44*P44,5)</f>
        <v>0</v>
      </c>
      <c r="R44" s="173"/>
      <c r="S44" s="173"/>
      <c r="T44" s="174">
        <v>0</v>
      </c>
      <c r="U44" s="173">
        <f>ROUND(E44*T44,2)</f>
        <v>0</v>
      </c>
      <c r="V44" s="143"/>
      <c r="W44" s="143"/>
      <c r="X44" s="143"/>
      <c r="Y44" s="143"/>
      <c r="Z44" s="143"/>
      <c r="AA44" s="143"/>
      <c r="AB44" s="143"/>
      <c r="AC44" s="143"/>
      <c r="AD44" s="143"/>
      <c r="AE44" s="143" t="s">
        <v>106</v>
      </c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</row>
    <row r="45" spans="1:60" x14ac:dyDescent="0.2">
      <c r="A45" s="6"/>
      <c r="B45" s="7" t="s">
        <v>170</v>
      </c>
      <c r="C45" s="181" t="s">
        <v>170</v>
      </c>
      <c r="D45" s="6"/>
      <c r="E45" s="200"/>
      <c r="F45" s="200"/>
      <c r="G45" s="200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AC45">
        <v>15</v>
      </c>
      <c r="AD45">
        <v>21</v>
      </c>
    </row>
    <row r="46" spans="1:60" x14ac:dyDescent="0.2">
      <c r="A46" s="175"/>
      <c r="B46" s="176"/>
      <c r="C46" s="182" t="s">
        <v>170</v>
      </c>
      <c r="D46" s="177"/>
      <c r="E46" s="201"/>
      <c r="F46" s="201"/>
      <c r="G46" s="202">
        <f>G8+G12+G14+G17+G22+G24+G34+G39+G42</f>
        <v>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AC46">
        <f>SUMIF(L7:L44,AC45,G7:G44)</f>
        <v>0</v>
      </c>
      <c r="AD46">
        <f>SUMIF(L7:L44,AD45,G7:G44)</f>
        <v>0</v>
      </c>
      <c r="AE46" t="s">
        <v>171</v>
      </c>
    </row>
    <row r="47" spans="1:60" x14ac:dyDescent="0.2">
      <c r="A47" s="6"/>
      <c r="B47" s="7" t="s">
        <v>170</v>
      </c>
      <c r="C47" s="181" t="s">
        <v>170</v>
      </c>
      <c r="D47" s="6"/>
      <c r="E47" s="200"/>
      <c r="F47" s="200"/>
      <c r="G47" s="200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60" x14ac:dyDescent="0.2">
      <c r="A48" s="6"/>
      <c r="B48" s="7" t="s">
        <v>170</v>
      </c>
      <c r="C48" s="181" t="s">
        <v>170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3:31" x14ac:dyDescent="0.2">
      <c r="C49" s="183"/>
      <c r="AE49" t="s">
        <v>172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Kateřina Markupová</cp:lastModifiedBy>
  <cp:lastPrinted>2019-10-25T10:07:46Z</cp:lastPrinted>
  <dcterms:created xsi:type="dcterms:W3CDTF">2009-04-08T07:15:50Z</dcterms:created>
  <dcterms:modified xsi:type="dcterms:W3CDTF">2019-11-08T10:17:29Z</dcterms:modified>
</cp:coreProperties>
</file>